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2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12-18 для школ" sheetId="20" r:id="rId13"/>
    <sheet name="7-11 для мэрии завтраки" sheetId="18" state="hidden" r:id="rId14"/>
    <sheet name="7-11 для мэрии обеды" sheetId="19" state="hidden" r:id="rId15"/>
  </sheets>
  <definedNames>
    <definedName name="_xlnm._FilterDatabase" localSheetId="12" hidden="1">'12-18 для школ'!$A$4:$H$12</definedName>
    <definedName name="_xlnm._FilterDatabase" localSheetId="13" hidden="1">'7-11 для мэрии завтраки'!$A$9:$E$73</definedName>
    <definedName name="_xlnm._FilterDatabase" localSheetId="14" hidden="1">'7-11 для мэрии обеды'!$A$9:$E$97</definedName>
    <definedName name="_xlnm._FilterDatabase" localSheetId="11" hidden="1">'7-11 для школ'!$A$4:$H$166</definedName>
    <definedName name="_xlnm._FilterDatabase" localSheetId="10" hidden="1">'7-11 итог'!$A$4:$H$187</definedName>
    <definedName name="OLE_LINK3" localSheetId="12">'12-18 для школ'!$A$1</definedName>
    <definedName name="OLE_LINK3" localSheetId="13">'7-11 для мэрии завтраки'!#REF!</definedName>
    <definedName name="OLE_LINK3" localSheetId="14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'12-18 для школ'!$1:$4</definedName>
    <definedName name="_xlnm.Print_Titles" localSheetId="13">'7-11 для мэрии завтраки'!$6:$6</definedName>
    <definedName name="_xlnm.Print_Titles" localSheetId="14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12">'12-18 для школ'!$A$1:$H$12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3">'7-11 для мэрии завтраки'!$A$1:$E$77</definedName>
    <definedName name="_xlnm.Print_Area" localSheetId="14">'7-11 для мэрии обеды'!$A$1:$E$103</definedName>
    <definedName name="_xlnm.Print_Area" localSheetId="11">'7-11 для школ'!$A$1:$H$178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42" i="21" l="1"/>
  <c r="C151" i="21" s="1"/>
  <c r="C150" i="21"/>
  <c r="C12" i="20"/>
  <c r="H165" i="21"/>
  <c r="G165" i="21"/>
  <c r="F165" i="21"/>
  <c r="E165" i="21"/>
  <c r="E157" i="21"/>
  <c r="D165" i="21"/>
  <c r="D166" i="21" s="1"/>
  <c r="C165" i="21"/>
  <c r="H157" i="21"/>
  <c r="G157" i="21"/>
  <c r="G166" i="21" s="1"/>
  <c r="F157" i="21"/>
  <c r="D157" i="21"/>
  <c r="C157" i="21"/>
  <c r="C166" i="21"/>
  <c r="H150" i="21"/>
  <c r="H151" i="21" s="1"/>
  <c r="G150" i="21"/>
  <c r="G142" i="21"/>
  <c r="F150" i="21"/>
  <c r="E150" i="21"/>
  <c r="E151" i="21" s="1"/>
  <c r="D150" i="21"/>
  <c r="H142" i="21"/>
  <c r="F142" i="21"/>
  <c r="F151" i="21"/>
  <c r="E142" i="21"/>
  <c r="D142" i="21"/>
  <c r="H134" i="21"/>
  <c r="G134" i="21"/>
  <c r="F134" i="21"/>
  <c r="E134" i="21"/>
  <c r="D134" i="21"/>
  <c r="C134" i="21"/>
  <c r="H125" i="21"/>
  <c r="H135" i="21" s="1"/>
  <c r="G125" i="21"/>
  <c r="G135" i="21"/>
  <c r="F125" i="21"/>
  <c r="E125" i="21"/>
  <c r="D125" i="21"/>
  <c r="C125" i="21"/>
  <c r="C135" i="21" s="1"/>
  <c r="H117" i="21"/>
  <c r="H118" i="21"/>
  <c r="G117" i="21"/>
  <c r="G118" i="21" s="1"/>
  <c r="F117" i="21"/>
  <c r="E117" i="21"/>
  <c r="D117" i="21"/>
  <c r="C117" i="21"/>
  <c r="C118" i="21" s="1"/>
  <c r="H110" i="21"/>
  <c r="G110" i="21"/>
  <c r="F110" i="21"/>
  <c r="F118" i="21" s="1"/>
  <c r="E110" i="21"/>
  <c r="E118" i="21" s="1"/>
  <c r="D110" i="21"/>
  <c r="C110" i="21"/>
  <c r="H101" i="21"/>
  <c r="G101" i="21"/>
  <c r="F101" i="21"/>
  <c r="E101" i="21"/>
  <c r="D101" i="21"/>
  <c r="D102" i="21" s="1"/>
  <c r="D92" i="21"/>
  <c r="C101" i="21"/>
  <c r="H92" i="21"/>
  <c r="H102" i="21" s="1"/>
  <c r="G92" i="21"/>
  <c r="F92" i="21"/>
  <c r="F11" i="21"/>
  <c r="F27" i="21"/>
  <c r="F42" i="21"/>
  <c r="F51" i="21" s="1"/>
  <c r="F58" i="21"/>
  <c r="F75" i="21"/>
  <c r="F67" i="21"/>
  <c r="E92" i="21"/>
  <c r="E102" i="21" s="1"/>
  <c r="C92" i="21"/>
  <c r="C102" i="21"/>
  <c r="H83" i="21"/>
  <c r="H84" i="21" s="1"/>
  <c r="G83" i="21"/>
  <c r="F83" i="21"/>
  <c r="E83" i="21"/>
  <c r="E19" i="21"/>
  <c r="E169" i="21" s="1"/>
  <c r="E174" i="21" s="1"/>
  <c r="E34" i="21"/>
  <c r="E35" i="21" s="1"/>
  <c r="E50" i="21"/>
  <c r="E67" i="21"/>
  <c r="D83" i="21"/>
  <c r="D169" i="21" s="1"/>
  <c r="D174" i="21" s="1"/>
  <c r="C83" i="21"/>
  <c r="H75" i="21"/>
  <c r="G75" i="21"/>
  <c r="G84" i="21" s="1"/>
  <c r="E75" i="21"/>
  <c r="E84" i="21" s="1"/>
  <c r="D75" i="21"/>
  <c r="C75" i="21"/>
  <c r="C84" i="21" s="1"/>
  <c r="H67" i="21"/>
  <c r="H169" i="21" s="1"/>
  <c r="H174" i="21" s="1"/>
  <c r="G67" i="21"/>
  <c r="D67" i="21"/>
  <c r="C67" i="21"/>
  <c r="H58" i="21"/>
  <c r="H68" i="21" s="1"/>
  <c r="G58" i="21"/>
  <c r="E58" i="21"/>
  <c r="D58" i="21"/>
  <c r="C58" i="21"/>
  <c r="C68" i="21" s="1"/>
  <c r="H50" i="21"/>
  <c r="H42" i="21"/>
  <c r="G50" i="21"/>
  <c r="G51" i="21" s="1"/>
  <c r="F50" i="21"/>
  <c r="D50" i="21"/>
  <c r="D42" i="21"/>
  <c r="D51" i="21"/>
  <c r="C50" i="21"/>
  <c r="C42" i="21"/>
  <c r="G42" i="21"/>
  <c r="E42" i="21"/>
  <c r="E51" i="21" s="1"/>
  <c r="H34" i="21"/>
  <c r="G34" i="21"/>
  <c r="F34" i="21"/>
  <c r="F169" i="21" s="1"/>
  <c r="F174" i="21" s="1"/>
  <c r="D34" i="21"/>
  <c r="C34" i="21"/>
  <c r="H27" i="21"/>
  <c r="H35" i="21" s="1"/>
  <c r="G27" i="21"/>
  <c r="G35" i="21" s="1"/>
  <c r="E27" i="21"/>
  <c r="D27" i="21"/>
  <c r="C27" i="21"/>
  <c r="C35" i="21"/>
  <c r="H19" i="21"/>
  <c r="G19" i="21"/>
  <c r="G169" i="21" s="1"/>
  <c r="G174" i="21" s="1"/>
  <c r="G20" i="21"/>
  <c r="F19" i="21"/>
  <c r="D19" i="21"/>
  <c r="C19" i="21"/>
  <c r="C169" i="21" s="1"/>
  <c r="C174" i="21" s="1"/>
  <c r="H11" i="21"/>
  <c r="G11" i="21"/>
  <c r="E11" i="21"/>
  <c r="D11" i="21"/>
  <c r="D168" i="21" s="1"/>
  <c r="D173" i="21" s="1"/>
  <c r="F166" i="21"/>
  <c r="H12" i="20"/>
  <c r="G12" i="20"/>
  <c r="F12" i="20"/>
  <c r="E12" i="20"/>
  <c r="D12" i="20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F102" i="21"/>
  <c r="E68" i="21"/>
  <c r="F68" i="21"/>
  <c r="G151" i="21"/>
  <c r="F135" i="21"/>
  <c r="D118" i="21"/>
  <c r="G102" i="21"/>
  <c r="F84" i="21"/>
  <c r="G68" i="21"/>
  <c r="H51" i="21"/>
  <c r="G168" i="21"/>
  <c r="G173" i="21" s="1"/>
  <c r="F20" i="21"/>
  <c r="C20" i="21"/>
  <c r="E168" i="21"/>
  <c r="E173" i="21" s="1"/>
  <c r="G172" i="4"/>
  <c r="D35" i="21"/>
  <c r="D135" i="21"/>
  <c r="E135" i="21"/>
  <c r="D151" i="21"/>
  <c r="D20" i="4"/>
  <c r="H20" i="4"/>
  <c r="D79" i="4"/>
  <c r="H79" i="4"/>
  <c r="G124" i="4"/>
  <c r="E94" i="4"/>
  <c r="D20" i="21"/>
  <c r="C51" i="21"/>
  <c r="E166" i="21"/>
  <c r="D84" i="21"/>
  <c r="F186" i="4"/>
  <c r="H186" i="4"/>
  <c r="C124" i="4"/>
  <c r="C79" i="4"/>
  <c r="F168" i="21"/>
  <c r="F173" i="21" s="1"/>
  <c r="H166" i="21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H20" i="21"/>
  <c r="H168" i="21"/>
  <c r="C168" i="21"/>
  <c r="C173" i="21" s="1"/>
  <c r="F35" i="21"/>
  <c r="E20" i="21"/>
  <c r="G155" i="4"/>
  <c r="G187" i="4" s="1"/>
  <c r="H170" i="21" l="1"/>
  <c r="H173" i="21"/>
  <c r="D187" i="4"/>
</calcChain>
</file>

<file path=xl/sharedStrings.xml><?xml version="1.0" encoding="utf-8"?>
<sst xmlns="http://schemas.openxmlformats.org/spreadsheetml/2006/main" count="1393" uniqueCount="323">
  <si>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</si>
  <si>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</si>
  <si>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</si>
  <si>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</si>
  <si>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</si>
  <si>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</si>
  <si>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</si>
  <si>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</si>
  <si>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</si>
  <si>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</si>
  <si>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</si>
  <si>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</si>
  <si>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</si>
  <si>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</si>
  <si>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</si>
  <si>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</si>
  <si>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</si>
  <si>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</si>
  <si>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</si>
  <si>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</si>
  <si>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</si>
  <si>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</si>
  <si>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</si>
  <si>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</si>
  <si>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</si>
  <si>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</si>
  <si>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</si>
  <si>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</si>
  <si>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</si>
  <si>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</si>
  <si>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</si>
  <si>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</si>
  <si>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</si>
  <si>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</si>
  <si>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</si>
  <si>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</si>
  <si>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</si>
  <si>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</si>
  <si>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</si>
  <si>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</si>
  <si>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</si>
  <si>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</si>
  <si>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</si>
  <si>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</si>
  <si>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</si>
  <si>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</si>
  <si>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</si>
  <si>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</si>
  <si>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</si>
  <si>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</si>
  <si>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</si>
  <si>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</si>
  <si>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</si>
  <si>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</si>
  <si>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</si>
  <si>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</si>
  <si>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</si>
  <si>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</si>
  <si>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</si>
  <si>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</si>
  <si>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</si>
  <si>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</si>
  <si>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</si>
  <si>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</si>
  <si>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</si>
  <si>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</si>
  <si>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</si>
  <si>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</si>
  <si>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</si>
  <si>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</si>
  <si>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</si>
  <si>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</si>
  <si>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</si>
  <si>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</si>
  <si>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</si>
  <si>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</si>
  <si>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</si>
  <si>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</si>
  <si>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</si>
  <si>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</si>
  <si>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</si>
  <si>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</si>
  <si>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</si>
  <si>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</si>
  <si>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</si>
  <si>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</si>
  <si>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</si>
  <si>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</si>
  <si>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</si>
  <si>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</si>
  <si>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</si>
  <si>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</si>
  <si>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</si>
  <si>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</si>
  <si>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</si>
  <si>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</si>
  <si>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</si>
  <si>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</si>
  <si>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</si>
  <si>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</si>
  <si>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</si>
  <si>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</si>
  <si>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</si>
  <si>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</si>
  <si>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</si>
  <si>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</si>
  <si>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</si>
  <si>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</si>
  <si>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</si>
  <si>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</si>
  <si>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</si>
  <si>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</si>
  <si>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</si>
  <si>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</si>
  <si>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</si>
  <si>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</si>
  <si>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</si>
  <si>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</si>
  <si>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</si>
  <si>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</si>
  <si>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</si>
  <si>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</si>
  <si>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</si>
  <si>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</si>
  <si>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</si>
  <si>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</si>
  <si>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</si>
  <si>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</si>
  <si>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</si>
  <si>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</si>
  <si>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</si>
  <si>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</si>
  <si>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</si>
  <si>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</si>
  <si>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</si>
  <si>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</si>
  <si>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</si>
  <si>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</si>
  <si>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</si>
  <si>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</si>
  <si>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</si>
  <si>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</si>
  <si>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</si>
  <si>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</si>
  <si>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</si>
  <si>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</si>
  <si>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</si>
  <si>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</si>
  <si>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</si>
  <si>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</si>
  <si>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</si>
  <si>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</si>
  <si>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</si>
  <si>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</si>
  <si>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</si>
  <si>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</si>
  <si>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</si>
  <si>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</si>
  <si>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</si>
  <si>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</si>
  <si>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</si>
  <si>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</si>
  <si>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</si>
  <si>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</si>
  <si>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</si>
  <si>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</si>
  <si>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</si>
  <si>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</si>
  <si>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</si>
  <si>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</si>
  <si>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</si>
  <si>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</si>
  <si>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</si>
  <si>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</si>
  <si>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</si>
  <si>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</si>
  <si>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</si>
  <si>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</si>
  <si>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</si>
  <si>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</si>
  <si>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</si>
  <si>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</si>
  <si>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</si>
  <si>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</si>
  <si>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</si>
  <si>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</si>
  <si>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</si>
  <si>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</si>
  <si>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</si>
  <si>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</si>
  <si>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</si>
  <si>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</si>
  <si>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</si>
  <si>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</si>
  <si>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</si>
  <si>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</si>
  <si>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</si>
  <si>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</si>
  <si>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</si>
  <si>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</si>
  <si>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</si>
  <si>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</si>
  <si>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</si>
  <si>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</si>
  <si>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</si>
  <si>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</si>
  <si>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</si>
  <si>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</si>
  <si>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</si>
  <si>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</si>
  <si>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</si>
  <si>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</si>
  <si>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</si>
  <si>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</si>
  <si>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</si>
  <si>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</si>
  <si>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</si>
  <si>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</si>
  <si>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</si>
  <si>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</si>
  <si>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</si>
  <si>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</si>
  <si>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</si>
  <si>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</si>
  <si>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</si>
  <si>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</si>
  <si>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</si>
  <si>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</si>
  <si>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</si>
  <si>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</si>
  <si>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</si>
  <si>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</si>
  <si>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</si>
  <si>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</si>
  <si>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</si>
  <si>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</si>
  <si>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</si>
  <si>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</si>
  <si>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</si>
  <si>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</si>
  <si>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</si>
  <si>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</si>
  <si>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</si>
  <si>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</si>
  <si>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</si>
  <si>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</si>
  <si>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</si>
  <si>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</si>
  <si>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</si>
  <si>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</si>
  <si>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</si>
  <si>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</si>
  <si>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</si>
  <si>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</si>
  <si>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</si>
  <si>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</si>
  <si>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</si>
  <si>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</si>
  <si>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</si>
  <si>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</si>
  <si>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</si>
  <si>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</si>
  <si>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</si>
  <si>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</si>
  <si>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</si>
  <si>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</si>
  <si>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</si>
  <si>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</si>
  <si>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</si>
  <si>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</si>
  <si>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</si>
  <si>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</si>
  <si>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</si>
  <si>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</si>
  <si>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</si>
  <si>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</si>
  <si>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</si>
  <si>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</si>
  <si>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</si>
  <si>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</si>
  <si>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</si>
  <si>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</si>
  <si>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</si>
  <si>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</si>
  <si>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</si>
  <si>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</si>
  <si>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</si>
  <si>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</si>
  <si>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</si>
  <si>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</si>
  <si>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</si>
  <si>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</si>
  <si>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</si>
  <si>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</si>
  <si>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</si>
  <si>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</si>
  <si>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</si>
  <si>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</si>
  <si>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</si>
  <si>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</si>
  <si>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</si>
  <si>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</si>
  <si>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</si>
  <si>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</si>
  <si>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</si>
  <si>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</si>
  <si>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</si>
  <si>
    <t>Запеканка морковная с творогом со сгущ. молоком</t>
  </si>
  <si>
    <t>Хлеб ржаной</t>
  </si>
  <si>
    <t>Фрукты</t>
  </si>
  <si>
    <t>Йогурт питьевой</t>
  </si>
  <si>
    <t>Рыба тушеная в томате с овощами</t>
  </si>
  <si>
    <t>Жаркое по - домашнему из мяса птицы</t>
  </si>
  <si>
    <t>Котлета из мяса говядины</t>
  </si>
  <si>
    <t>СРЕДНЕЕ ЗНАЧЕНИЕ ЗА ДЕНЬ</t>
  </si>
  <si>
    <t>Тефтели рыбная с томатным соусом</t>
  </si>
  <si>
    <t>12-18 лет</t>
  </si>
  <si>
    <t>Свекольник с мясом птицы, со сметаной</t>
  </si>
  <si>
    <t>180/5</t>
  </si>
  <si>
    <t xml:space="preserve">Составил калькулятор: </t>
  </si>
  <si>
    <t>Сабирова Ксения Евгеньевна</t>
  </si>
  <si>
    <t>20</t>
  </si>
  <si>
    <t>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</si>
</sst>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9" fillId="4" borderId="6" xfId="0" applyNumberFormat="1" applyFont="1" applyFill="1" applyBorder="1" applyAlignment="1">
      <alignment horizontal="center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right"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 wrapText="1"/>
    </xf>
    <xf numFmtId="40" fontId="29" fillId="4" borderId="6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0" borderId="0" xfId="0" applyFont="1" applyBorder="1"/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vertical="center" wrapText="1"/>
    </xf>
    <xf numFmtId="0" fontId="29" fillId="6" borderId="3" xfId="0" applyFont="1" applyFill="1" applyBorder="1" applyAlignment="1">
      <alignment horizontal="center" vertical="center" wrapText="1"/>
    </xf>
    <xf numFmtId="165" fontId="29" fillId="6" borderId="3" xfId="0" applyNumberFormat="1" applyFont="1" applyFill="1" applyBorder="1" applyAlignment="1">
      <alignment horizontal="center" vertical="center" wrapText="1"/>
    </xf>
    <xf numFmtId="40" fontId="29" fillId="6" borderId="3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vertical="center" wrapText="1"/>
    </xf>
    <xf numFmtId="0" fontId="29" fillId="6" borderId="6" xfId="0" applyFont="1" applyFill="1" applyBorder="1" applyAlignment="1">
      <alignment horizontal="center" vertical="center" wrapText="1"/>
    </xf>
    <xf numFmtId="165" fontId="29" fillId="6" borderId="6" xfId="0" applyNumberFormat="1" applyFont="1" applyFill="1" applyBorder="1" applyAlignment="1">
      <alignment horizontal="center" vertical="center" wrapText="1"/>
    </xf>
    <xf numFmtId="40" fontId="29" fillId="6" borderId="6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62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62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75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75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51" t="s">
        <v>3</v>
      </c>
      <c r="C1" s="154" t="s">
        <v>55</v>
      </c>
      <c r="D1" s="154" t="s">
        <v>4</v>
      </c>
      <c r="E1" s="154"/>
      <c r="F1" s="154"/>
      <c r="G1" s="11" t="s">
        <v>134</v>
      </c>
      <c r="H1" s="11" t="s">
        <v>144</v>
      </c>
    </row>
    <row r="2" spans="1:181" ht="13.5" customHeight="1" x14ac:dyDescent="0.2">
      <c r="A2" s="151" t="s">
        <v>135</v>
      </c>
      <c r="B2" s="153"/>
      <c r="C2" s="154"/>
      <c r="D2" s="154"/>
      <c r="E2" s="154"/>
      <c r="F2" s="154"/>
      <c r="G2" s="151" t="s">
        <v>5</v>
      </c>
      <c r="H2" s="151" t="s">
        <v>145</v>
      </c>
    </row>
    <row r="3" spans="1:181" x14ac:dyDescent="0.2">
      <c r="A3" s="152"/>
      <c r="B3" s="152"/>
      <c r="C3" s="11" t="s">
        <v>78</v>
      </c>
      <c r="D3" s="11" t="s">
        <v>6</v>
      </c>
      <c r="E3" s="11" t="s">
        <v>7</v>
      </c>
      <c r="F3" s="11" t="s">
        <v>8</v>
      </c>
      <c r="G3" s="152"/>
      <c r="H3" s="152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44" t="s">
        <v>9</v>
      </c>
      <c r="B5" s="145"/>
      <c r="C5" s="145"/>
      <c r="D5" s="145"/>
      <c r="E5" s="145"/>
      <c r="F5" s="145"/>
      <c r="G5" s="145"/>
      <c r="H5" s="146"/>
    </row>
    <row r="6" spans="1:181" s="8" customFormat="1" ht="11.25" customHeight="1" x14ac:dyDescent="0.2">
      <c r="A6" s="147" t="s">
        <v>10</v>
      </c>
      <c r="B6" s="148"/>
      <c r="C6" s="148"/>
      <c r="D6" s="148"/>
      <c r="E6" s="148"/>
      <c r="F6" s="148"/>
      <c r="G6" s="148"/>
      <c r="H6" s="14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50" t="s">
        <v>18</v>
      </c>
      <c r="B12" s="150"/>
      <c r="C12" s="150"/>
      <c r="D12" s="150"/>
      <c r="E12" s="150"/>
      <c r="F12" s="150"/>
      <c r="G12" s="150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44" t="s">
        <v>24</v>
      </c>
      <c r="B21" s="145"/>
      <c r="C21" s="145"/>
      <c r="D21" s="145"/>
      <c r="E21" s="145"/>
      <c r="F21" s="145"/>
      <c r="G21" s="145"/>
      <c r="H21" s="146"/>
    </row>
    <row r="22" spans="1:8" ht="11.25" customHeight="1" x14ac:dyDescent="0.2">
      <c r="A22" s="147" t="s">
        <v>10</v>
      </c>
      <c r="B22" s="148"/>
      <c r="C22" s="148"/>
      <c r="D22" s="148"/>
      <c r="E22" s="148"/>
      <c r="F22" s="148"/>
      <c r="G22" s="148"/>
      <c r="H22" s="149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50" t="s">
        <v>28</v>
      </c>
      <c r="B27" s="150"/>
      <c r="C27" s="150"/>
      <c r="D27" s="150"/>
      <c r="E27" s="150"/>
      <c r="F27" s="150"/>
      <c r="G27" s="150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44" t="s">
        <v>32</v>
      </c>
      <c r="B36" s="145"/>
      <c r="C36" s="145"/>
      <c r="D36" s="145"/>
      <c r="E36" s="145"/>
      <c r="F36" s="145"/>
      <c r="G36" s="145"/>
      <c r="H36" s="146"/>
    </row>
    <row r="37" spans="1:8" ht="11.25" customHeight="1" x14ac:dyDescent="0.2">
      <c r="A37" s="147" t="s">
        <v>10</v>
      </c>
      <c r="B37" s="148"/>
      <c r="C37" s="148"/>
      <c r="D37" s="148"/>
      <c r="E37" s="148"/>
      <c r="F37" s="148"/>
      <c r="G37" s="148"/>
      <c r="H37" s="149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50" t="s">
        <v>18</v>
      </c>
      <c r="B42" s="150"/>
      <c r="C42" s="150"/>
      <c r="D42" s="150"/>
      <c r="E42" s="150"/>
      <c r="F42" s="150"/>
      <c r="G42" s="150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44" t="s">
        <v>34</v>
      </c>
      <c r="B51" s="145"/>
      <c r="C51" s="145"/>
      <c r="D51" s="145"/>
      <c r="E51" s="145"/>
      <c r="F51" s="145"/>
      <c r="G51" s="145"/>
      <c r="H51" s="146"/>
    </row>
    <row r="52" spans="1:181" s="13" customFormat="1" ht="11.25" customHeight="1" x14ac:dyDescent="0.2">
      <c r="A52" s="140" t="s">
        <v>10</v>
      </c>
      <c r="B52" s="141"/>
      <c r="C52" s="141"/>
      <c r="D52" s="141"/>
      <c r="E52" s="141"/>
      <c r="F52" s="141"/>
      <c r="G52" s="141"/>
      <c r="H52" s="14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50" t="s">
        <v>35</v>
      </c>
      <c r="B56" s="150"/>
      <c r="C56" s="150"/>
      <c r="D56" s="150"/>
      <c r="E56" s="150"/>
      <c r="F56" s="150"/>
      <c r="G56" s="150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44" t="s">
        <v>36</v>
      </c>
      <c r="B64" s="145"/>
      <c r="C64" s="145"/>
      <c r="D64" s="145"/>
      <c r="E64" s="145"/>
      <c r="F64" s="145"/>
      <c r="G64" s="145"/>
      <c r="H64" s="146"/>
    </row>
    <row r="65" spans="1:8" ht="11.25" customHeight="1" x14ac:dyDescent="0.2">
      <c r="A65" s="147" t="s">
        <v>10</v>
      </c>
      <c r="B65" s="148"/>
      <c r="C65" s="148"/>
      <c r="D65" s="148"/>
      <c r="E65" s="148"/>
      <c r="F65" s="148"/>
      <c r="G65" s="148"/>
      <c r="H65" s="149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40" t="s">
        <v>35</v>
      </c>
      <c r="B71" s="141"/>
      <c r="C71" s="141"/>
      <c r="D71" s="141"/>
      <c r="E71" s="141"/>
      <c r="F71" s="141"/>
      <c r="G71" s="141"/>
      <c r="H71" s="142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44" t="s">
        <v>41</v>
      </c>
      <c r="B80" s="145"/>
      <c r="C80" s="145"/>
      <c r="D80" s="145"/>
      <c r="E80" s="145"/>
      <c r="F80" s="145"/>
      <c r="G80" s="145"/>
      <c r="H80" s="146"/>
    </row>
    <row r="81" spans="1:181" ht="11.25" customHeight="1" x14ac:dyDescent="0.2">
      <c r="A81" s="147" t="s">
        <v>10</v>
      </c>
      <c r="B81" s="148"/>
      <c r="C81" s="148"/>
      <c r="D81" s="148"/>
      <c r="E81" s="148"/>
      <c r="F81" s="148"/>
      <c r="G81" s="148"/>
      <c r="H81" s="149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40" t="s">
        <v>35</v>
      </c>
      <c r="B88" s="141"/>
      <c r="C88" s="141"/>
      <c r="D88" s="141"/>
      <c r="E88" s="141"/>
      <c r="F88" s="141"/>
      <c r="G88" s="141"/>
      <c r="H88" s="142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44" t="s">
        <v>43</v>
      </c>
      <c r="B95" s="145"/>
      <c r="C95" s="145"/>
      <c r="D95" s="145"/>
      <c r="E95" s="145"/>
      <c r="F95" s="145"/>
      <c r="G95" s="145"/>
      <c r="H95" s="146"/>
    </row>
    <row r="96" spans="1:181" ht="11.25" customHeight="1" x14ac:dyDescent="0.2">
      <c r="A96" s="147" t="s">
        <v>10</v>
      </c>
      <c r="B96" s="148"/>
      <c r="C96" s="148"/>
      <c r="D96" s="148"/>
      <c r="E96" s="148"/>
      <c r="F96" s="148"/>
      <c r="G96" s="148"/>
      <c r="H96" s="149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50" t="s">
        <v>28</v>
      </c>
      <c r="B101" s="150"/>
      <c r="C101" s="150"/>
      <c r="D101" s="150"/>
      <c r="E101" s="150"/>
      <c r="F101" s="150"/>
      <c r="G101" s="150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44" t="s">
        <v>47</v>
      </c>
      <c r="B110" s="145"/>
      <c r="C110" s="145"/>
      <c r="D110" s="145"/>
      <c r="E110" s="145"/>
      <c r="F110" s="145"/>
      <c r="G110" s="145"/>
      <c r="H110" s="146"/>
    </row>
    <row r="111" spans="1:8" ht="11.25" customHeight="1" x14ac:dyDescent="0.2">
      <c r="A111" s="147" t="s">
        <v>10</v>
      </c>
      <c r="B111" s="148"/>
      <c r="C111" s="148"/>
      <c r="D111" s="148"/>
      <c r="E111" s="148"/>
      <c r="F111" s="148"/>
      <c r="G111" s="148"/>
      <c r="H111" s="149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40" t="s">
        <v>35</v>
      </c>
      <c r="B117" s="141"/>
      <c r="C117" s="141"/>
      <c r="D117" s="141"/>
      <c r="E117" s="141"/>
      <c r="F117" s="141"/>
      <c r="G117" s="141"/>
      <c r="H117" s="142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44" t="s">
        <v>48</v>
      </c>
      <c r="B125" s="145"/>
      <c r="C125" s="145"/>
      <c r="D125" s="145"/>
      <c r="E125" s="145"/>
      <c r="F125" s="145"/>
      <c r="G125" s="145"/>
      <c r="H125" s="146"/>
    </row>
    <row r="126" spans="1:8" ht="11.25" customHeight="1" x14ac:dyDescent="0.2">
      <c r="A126" s="147" t="s">
        <v>10</v>
      </c>
      <c r="B126" s="148"/>
      <c r="C126" s="148"/>
      <c r="D126" s="148"/>
      <c r="E126" s="148"/>
      <c r="F126" s="148"/>
      <c r="G126" s="148"/>
      <c r="H126" s="149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40" t="s">
        <v>28</v>
      </c>
      <c r="B132" s="141"/>
      <c r="C132" s="141"/>
      <c r="D132" s="141"/>
      <c r="E132" s="141"/>
      <c r="F132" s="141"/>
      <c r="G132" s="142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44" t="s">
        <v>50</v>
      </c>
      <c r="B141" s="145"/>
      <c r="C141" s="145"/>
      <c r="D141" s="145"/>
      <c r="E141" s="145"/>
      <c r="F141" s="145"/>
      <c r="G141" s="145"/>
      <c r="H141" s="146"/>
    </row>
    <row r="142" spans="1:181" ht="11.25" customHeight="1" x14ac:dyDescent="0.2">
      <c r="A142" s="147" t="s">
        <v>10</v>
      </c>
      <c r="B142" s="148"/>
      <c r="C142" s="148"/>
      <c r="D142" s="148"/>
      <c r="E142" s="148"/>
      <c r="F142" s="148"/>
      <c r="G142" s="148"/>
      <c r="H142" s="149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40" t="s">
        <v>35</v>
      </c>
      <c r="B147" s="141"/>
      <c r="C147" s="141"/>
      <c r="D147" s="141"/>
      <c r="E147" s="141"/>
      <c r="F147" s="141"/>
      <c r="G147" s="141"/>
      <c r="H147" s="142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44" t="s">
        <v>52</v>
      </c>
      <c r="B156" s="145"/>
      <c r="C156" s="145"/>
      <c r="D156" s="145"/>
      <c r="E156" s="145"/>
      <c r="F156" s="145"/>
      <c r="G156" s="145"/>
      <c r="H156" s="146"/>
    </row>
    <row r="157" spans="1:8" ht="11.25" customHeight="1" x14ac:dyDescent="0.2">
      <c r="A157" s="147" t="s">
        <v>10</v>
      </c>
      <c r="B157" s="148"/>
      <c r="C157" s="148"/>
      <c r="D157" s="148"/>
      <c r="E157" s="148"/>
      <c r="F157" s="148"/>
      <c r="G157" s="148"/>
      <c r="H157" s="149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40" t="s">
        <v>35</v>
      </c>
      <c r="B164" s="141"/>
      <c r="C164" s="141"/>
      <c r="D164" s="141"/>
      <c r="E164" s="141"/>
      <c r="F164" s="141"/>
      <c r="G164" s="141"/>
      <c r="H164" s="142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44" t="s">
        <v>54</v>
      </c>
      <c r="B173" s="145"/>
      <c r="C173" s="145"/>
      <c r="D173" s="145"/>
      <c r="E173" s="145"/>
      <c r="F173" s="145"/>
      <c r="G173" s="145"/>
      <c r="H173" s="146"/>
    </row>
    <row r="174" spans="1:8" ht="11.25" customHeight="1" x14ac:dyDescent="0.2">
      <c r="A174" s="147" t="s">
        <v>10</v>
      </c>
      <c r="B174" s="148"/>
      <c r="C174" s="148"/>
      <c r="D174" s="148"/>
      <c r="E174" s="148"/>
      <c r="F174" s="148"/>
      <c r="G174" s="148"/>
      <c r="H174" s="149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40" t="s">
        <v>35</v>
      </c>
      <c r="B179" s="141"/>
      <c r="C179" s="141"/>
      <c r="D179" s="141"/>
      <c r="E179" s="141"/>
      <c r="F179" s="141"/>
      <c r="G179" s="141"/>
      <c r="H179" s="142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43" t="s">
        <v>146</v>
      </c>
      <c r="B190" s="143"/>
      <c r="C190" s="143"/>
      <c r="D190" s="143"/>
      <c r="E190" s="143"/>
      <c r="F190" s="143"/>
      <c r="G190" s="143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87"/>
  <sheetViews>
    <sheetView view="pageBreakPreview" zoomScale="115" zoomScaleNormal="130" zoomScaleSheetLayoutView="115" zoomScalePageLayoutView="82" workbookViewId="0">
      <pane ySplit="4" topLeftCell="A137" activePane="bottomLeft" state="frozen"/>
      <selection pane="bottomLeft" activeCell="D149" sqref="D149:G149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51" t="s">
        <v>3</v>
      </c>
      <c r="C1" s="154" t="s">
        <v>55</v>
      </c>
      <c r="D1" s="154" t="s">
        <v>4</v>
      </c>
      <c r="E1" s="154"/>
      <c r="F1" s="154"/>
      <c r="G1" s="11" t="s">
        <v>134</v>
      </c>
      <c r="H1" s="11" t="s">
        <v>144</v>
      </c>
    </row>
    <row r="2" spans="1:181" ht="13.5" customHeight="1" x14ac:dyDescent="0.2">
      <c r="A2" s="151" t="s">
        <v>135</v>
      </c>
      <c r="B2" s="153"/>
      <c r="C2" s="154"/>
      <c r="D2" s="154"/>
      <c r="E2" s="154"/>
      <c r="F2" s="154"/>
      <c r="G2" s="151" t="s">
        <v>5</v>
      </c>
      <c r="H2" s="151" t="s">
        <v>145</v>
      </c>
    </row>
    <row r="3" spans="1:181" ht="12.75" x14ac:dyDescent="0.2">
      <c r="A3" s="152"/>
      <c r="B3" s="152"/>
      <c r="C3" s="86" t="s">
        <v>78</v>
      </c>
      <c r="D3" s="11" t="s">
        <v>6</v>
      </c>
      <c r="E3" s="11" t="s">
        <v>7</v>
      </c>
      <c r="F3" s="11" t="s">
        <v>8</v>
      </c>
      <c r="G3" s="152"/>
      <c r="H3" s="152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55" t="s">
        <v>9</v>
      </c>
      <c r="B5" s="156"/>
      <c r="C5" s="156"/>
      <c r="D5" s="156"/>
      <c r="E5" s="156"/>
      <c r="F5" s="156"/>
      <c r="G5" s="156"/>
      <c r="H5" s="157"/>
    </row>
    <row r="6" spans="1:181" s="8" customFormat="1" ht="11.25" customHeight="1" x14ac:dyDescent="0.2">
      <c r="A6" s="155" t="s">
        <v>10</v>
      </c>
      <c r="B6" s="156"/>
      <c r="C6" s="156"/>
      <c r="D6" s="156"/>
      <c r="E6" s="156"/>
      <c r="F6" s="156"/>
      <c r="G6" s="156"/>
      <c r="H6" s="15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87">
        <v>411</v>
      </c>
      <c r="B7" s="88" t="s">
        <v>101</v>
      </c>
      <c r="C7" s="58" t="s">
        <v>53</v>
      </c>
      <c r="D7" s="89">
        <v>14.92</v>
      </c>
      <c r="E7" s="89">
        <v>15.12</v>
      </c>
      <c r="F7" s="89">
        <v>84.02</v>
      </c>
      <c r="G7" s="89">
        <v>531.36</v>
      </c>
      <c r="H7" s="89">
        <v>23.65</v>
      </c>
    </row>
    <row r="8" spans="1:181" s="4" customFormat="1" ht="11.45" customHeight="1" x14ac:dyDescent="0.2">
      <c r="A8" s="87" t="s">
        <v>15</v>
      </c>
      <c r="B8" s="88" t="s">
        <v>308</v>
      </c>
      <c r="C8" s="129" t="s">
        <v>321</v>
      </c>
      <c r="D8" s="89">
        <v>1.17</v>
      </c>
      <c r="E8" s="89">
        <v>0.95</v>
      </c>
      <c r="F8" s="89">
        <v>2.9</v>
      </c>
      <c r="G8" s="89">
        <v>23.74</v>
      </c>
      <c r="H8" s="89">
        <v>1.1200000000000001</v>
      </c>
    </row>
    <row r="9" spans="1:181" s="4" customFormat="1" ht="11.25" customHeight="1" x14ac:dyDescent="0.2">
      <c r="A9" s="96">
        <v>1010</v>
      </c>
      <c r="B9" s="97" t="s">
        <v>17</v>
      </c>
      <c r="C9" s="98">
        <v>200</v>
      </c>
      <c r="D9" s="99">
        <v>0.52</v>
      </c>
      <c r="E9" s="99">
        <v>0.02</v>
      </c>
      <c r="F9" s="99">
        <v>30.44</v>
      </c>
      <c r="G9" s="99">
        <v>122.28</v>
      </c>
      <c r="H9" s="100">
        <v>2.96</v>
      </c>
    </row>
    <row r="10" spans="1:181" s="4" customFormat="1" ht="11.25" customHeight="1" x14ac:dyDescent="0.2">
      <c r="A10" s="96"/>
      <c r="B10" s="97" t="s">
        <v>309</v>
      </c>
      <c r="C10" s="98">
        <v>180</v>
      </c>
      <c r="D10" s="99">
        <v>1.3</v>
      </c>
      <c r="E10" s="99">
        <v>1.3</v>
      </c>
      <c r="F10" s="99">
        <v>31.75</v>
      </c>
      <c r="G10" s="99">
        <v>152.28</v>
      </c>
      <c r="H10" s="100">
        <v>31.3</v>
      </c>
    </row>
    <row r="11" spans="1:181" s="4" customFormat="1" ht="11.25" customHeight="1" x14ac:dyDescent="0.2">
      <c r="A11" s="90"/>
      <c r="B11" s="91" t="s">
        <v>136</v>
      </c>
      <c r="C11" s="130" t="s">
        <v>322</v>
      </c>
      <c r="D11" s="93">
        <f>SUM(D7:D10)</f>
        <v>17.91</v>
      </c>
      <c r="E11" s="93">
        <f>SUM(E7:E10)</f>
        <v>17.39</v>
      </c>
      <c r="F11" s="93">
        <f>SUM(F7:F10)</f>
        <v>149.11000000000001</v>
      </c>
      <c r="G11" s="93">
        <f>SUM(G7:G10)</f>
        <v>829.66</v>
      </c>
      <c r="H11" s="93">
        <f>SUM(H7:H10)</f>
        <v>59.03</v>
      </c>
    </row>
    <row r="12" spans="1:181" s="4" customFormat="1" ht="11.25" customHeight="1" x14ac:dyDescent="0.2">
      <c r="A12" s="158" t="s">
        <v>18</v>
      </c>
      <c r="B12" s="158"/>
      <c r="C12" s="158"/>
      <c r="D12" s="158"/>
      <c r="E12" s="158"/>
      <c r="F12" s="158"/>
      <c r="G12" s="158"/>
      <c r="H12" s="94"/>
    </row>
    <row r="13" spans="1:181" s="4" customFormat="1" ht="11.25" customHeight="1" x14ac:dyDescent="0.2">
      <c r="A13" s="102" t="s">
        <v>13</v>
      </c>
      <c r="B13" s="88" t="s">
        <v>12</v>
      </c>
      <c r="C13" s="58">
        <v>60</v>
      </c>
      <c r="D13" s="89">
        <v>0.4</v>
      </c>
      <c r="E13" s="89">
        <v>0.7</v>
      </c>
      <c r="F13" s="89">
        <v>1.37</v>
      </c>
      <c r="G13" s="89">
        <v>8.64</v>
      </c>
      <c r="H13" s="89">
        <v>14.59</v>
      </c>
    </row>
    <row r="14" spans="1:181" s="4" customFormat="1" ht="15.75" customHeight="1" x14ac:dyDescent="0.2">
      <c r="A14" s="87">
        <v>219</v>
      </c>
      <c r="B14" s="88" t="s">
        <v>84</v>
      </c>
      <c r="C14" s="58" t="s">
        <v>85</v>
      </c>
      <c r="D14" s="89">
        <v>14.68</v>
      </c>
      <c r="E14" s="89">
        <v>6.94</v>
      </c>
      <c r="F14" s="89">
        <v>40.86</v>
      </c>
      <c r="G14" s="89">
        <v>285.27999999999997</v>
      </c>
      <c r="H14" s="89">
        <v>31.65</v>
      </c>
    </row>
    <row r="15" spans="1:181" s="4" customFormat="1" ht="11.25" customHeight="1" x14ac:dyDescent="0.2">
      <c r="A15" s="87">
        <v>642</v>
      </c>
      <c r="B15" s="88" t="s">
        <v>131</v>
      </c>
      <c r="C15" s="58" t="s">
        <v>128</v>
      </c>
      <c r="D15" s="89">
        <v>3.65</v>
      </c>
      <c r="E15" s="89">
        <v>6.15</v>
      </c>
      <c r="F15" s="89">
        <v>36.1</v>
      </c>
      <c r="G15" s="89">
        <v>214.7</v>
      </c>
      <c r="H15" s="89">
        <v>108.49</v>
      </c>
    </row>
    <row r="16" spans="1:181" ht="11.25" customHeight="1" x14ac:dyDescent="0.2">
      <c r="A16" s="87" t="s">
        <v>13</v>
      </c>
      <c r="B16" s="88" t="s">
        <v>22</v>
      </c>
      <c r="C16" s="58" t="s">
        <v>87</v>
      </c>
      <c r="D16" s="99">
        <v>1.3</v>
      </c>
      <c r="E16" s="99">
        <v>0.2</v>
      </c>
      <c r="F16" s="99">
        <v>7.35</v>
      </c>
      <c r="G16" s="99">
        <v>34.880000000000003</v>
      </c>
      <c r="H16" s="89">
        <v>3.36</v>
      </c>
    </row>
    <row r="17" spans="1:8" ht="11.25" customHeight="1" x14ac:dyDescent="0.2">
      <c r="A17" s="87">
        <v>932</v>
      </c>
      <c r="B17" s="88" t="s">
        <v>40</v>
      </c>
      <c r="C17" s="58">
        <v>200</v>
      </c>
      <c r="D17" s="101">
        <v>2.08</v>
      </c>
      <c r="E17" s="99">
        <v>0.12</v>
      </c>
      <c r="F17" s="99">
        <v>52.34</v>
      </c>
      <c r="G17" s="99">
        <v>214.08</v>
      </c>
      <c r="H17" s="89">
        <v>11.63</v>
      </c>
    </row>
    <row r="18" spans="1:8" ht="11.25" customHeight="1" x14ac:dyDescent="0.2">
      <c r="A18" s="87"/>
      <c r="B18" s="97" t="s">
        <v>309</v>
      </c>
      <c r="C18" s="98">
        <v>180</v>
      </c>
      <c r="D18" s="99">
        <v>1.3</v>
      </c>
      <c r="E18" s="99">
        <v>1.3</v>
      </c>
      <c r="F18" s="99">
        <v>31.75</v>
      </c>
      <c r="G18" s="99">
        <v>152.28</v>
      </c>
      <c r="H18" s="100">
        <v>31.3</v>
      </c>
    </row>
    <row r="19" spans="1:8" ht="11.25" customHeight="1" x14ac:dyDescent="0.2">
      <c r="A19" s="90"/>
      <c r="B19" s="91" t="s">
        <v>137</v>
      </c>
      <c r="C19" s="92">
        <f>+C13+200+25+90+50+30+30+C17+C18</f>
        <v>865</v>
      </c>
      <c r="D19" s="93">
        <f>SUM(D13:D18)</f>
        <v>23.41</v>
      </c>
      <c r="E19" s="93">
        <f>SUM(E13:E18)</f>
        <v>15.41</v>
      </c>
      <c r="F19" s="93">
        <f>SUM(F13:F18)</f>
        <v>169.76999999999998</v>
      </c>
      <c r="G19" s="93">
        <f>SUM(G13:G18)</f>
        <v>909.86</v>
      </c>
      <c r="H19" s="93">
        <f>SUM(H13:H18)</f>
        <v>201.02</v>
      </c>
    </row>
    <row r="20" spans="1:8" ht="11.25" customHeight="1" x14ac:dyDescent="0.2">
      <c r="A20" s="90"/>
      <c r="B20" s="95" t="s">
        <v>138</v>
      </c>
      <c r="C20" s="92">
        <f t="shared" ref="C20:H20" si="0">C11+C19</f>
        <v>1470</v>
      </c>
      <c r="D20" s="93">
        <f t="shared" si="0"/>
        <v>41.32</v>
      </c>
      <c r="E20" s="93">
        <f t="shared" si="0"/>
        <v>32.799999999999997</v>
      </c>
      <c r="F20" s="93">
        <f t="shared" si="0"/>
        <v>318.88</v>
      </c>
      <c r="G20" s="93">
        <f t="shared" si="0"/>
        <v>1739.52</v>
      </c>
      <c r="H20" s="93">
        <f t="shared" si="0"/>
        <v>260.05</v>
      </c>
    </row>
    <row r="21" spans="1:8" ht="11.25" customHeight="1" x14ac:dyDescent="0.2">
      <c r="A21" s="155" t="s">
        <v>24</v>
      </c>
      <c r="B21" s="156"/>
      <c r="C21" s="156"/>
      <c r="D21" s="156"/>
      <c r="E21" s="156"/>
      <c r="F21" s="156"/>
      <c r="G21" s="156"/>
      <c r="H21" s="157"/>
    </row>
    <row r="22" spans="1:8" ht="11.25" customHeight="1" x14ac:dyDescent="0.2">
      <c r="A22" s="155" t="s">
        <v>10</v>
      </c>
      <c r="B22" s="156"/>
      <c r="C22" s="156"/>
      <c r="D22" s="156"/>
      <c r="E22" s="156"/>
      <c r="F22" s="156"/>
      <c r="G22" s="156"/>
      <c r="H22" s="157"/>
    </row>
    <row r="23" spans="1:8" ht="11.25" customHeight="1" x14ac:dyDescent="0.2">
      <c r="A23" s="87">
        <v>668</v>
      </c>
      <c r="B23" s="88" t="s">
        <v>114</v>
      </c>
      <c r="C23" s="58" t="s">
        <v>124</v>
      </c>
      <c r="D23" s="89">
        <v>3.38</v>
      </c>
      <c r="E23" s="89">
        <v>9.4499999999999993</v>
      </c>
      <c r="F23" s="89">
        <v>9.7100000000000009</v>
      </c>
      <c r="G23" s="89">
        <v>135.69999999999999</v>
      </c>
      <c r="H23" s="89">
        <v>48.98</v>
      </c>
    </row>
    <row r="24" spans="1:8" ht="11.25" customHeight="1" x14ac:dyDescent="0.2">
      <c r="A24" s="87">
        <v>753</v>
      </c>
      <c r="B24" s="88" t="s">
        <v>106</v>
      </c>
      <c r="C24" s="58" t="s">
        <v>122</v>
      </c>
      <c r="D24" s="89">
        <v>8.77</v>
      </c>
      <c r="E24" s="89">
        <v>13.58</v>
      </c>
      <c r="F24" s="89">
        <v>53.46</v>
      </c>
      <c r="G24" s="89">
        <v>370.7</v>
      </c>
      <c r="H24" s="89">
        <v>10.66</v>
      </c>
    </row>
    <row r="25" spans="1:8" ht="11.25" customHeight="1" x14ac:dyDescent="0.2">
      <c r="A25" s="87" t="s">
        <v>13</v>
      </c>
      <c r="B25" s="88" t="s">
        <v>123</v>
      </c>
      <c r="C25" s="58">
        <v>30</v>
      </c>
      <c r="D25" s="89">
        <v>0.71</v>
      </c>
      <c r="E25" s="89">
        <v>0.09</v>
      </c>
      <c r="F25" s="89">
        <v>4.3099999999999996</v>
      </c>
      <c r="G25" s="89">
        <v>19.22</v>
      </c>
      <c r="H25" s="89">
        <v>1.68</v>
      </c>
    </row>
    <row r="26" spans="1:8" ht="11.25" customHeight="1" x14ac:dyDescent="0.2">
      <c r="A26" s="96">
        <v>1009</v>
      </c>
      <c r="B26" s="97" t="s">
        <v>17</v>
      </c>
      <c r="C26" s="98">
        <v>200</v>
      </c>
      <c r="D26" s="99">
        <v>0.2</v>
      </c>
      <c r="E26" s="99">
        <v>0</v>
      </c>
      <c r="F26" s="99">
        <v>15</v>
      </c>
      <c r="G26" s="99">
        <v>56</v>
      </c>
      <c r="H26" s="104">
        <v>11.29</v>
      </c>
    </row>
    <row r="27" spans="1:8" ht="11.25" customHeight="1" x14ac:dyDescent="0.2">
      <c r="A27" s="90"/>
      <c r="B27" s="91" t="s">
        <v>136</v>
      </c>
      <c r="C27" s="92">
        <f>90+25+150+5+30+200</f>
        <v>500</v>
      </c>
      <c r="D27" s="93">
        <f>SUM(D23:D26)</f>
        <v>13.059999999999999</v>
      </c>
      <c r="E27" s="93">
        <f>SUM(E23:E26)</f>
        <v>23.12</v>
      </c>
      <c r="F27" s="93">
        <f>SUM(F23:F26)</f>
        <v>82.48</v>
      </c>
      <c r="G27" s="93">
        <f>SUM(G23:G26)</f>
        <v>581.62</v>
      </c>
      <c r="H27" s="93">
        <f>SUM(H23:H26)</f>
        <v>72.61</v>
      </c>
    </row>
    <row r="28" spans="1:8" ht="11.25" customHeight="1" x14ac:dyDescent="0.2">
      <c r="A28" s="158" t="s">
        <v>28</v>
      </c>
      <c r="B28" s="158"/>
      <c r="C28" s="158"/>
      <c r="D28" s="158"/>
      <c r="E28" s="158"/>
      <c r="F28" s="158"/>
      <c r="G28" s="158"/>
      <c r="H28" s="94"/>
    </row>
    <row r="29" spans="1:8" ht="11.25" customHeight="1" x14ac:dyDescent="0.2">
      <c r="A29" s="87" t="s">
        <v>13</v>
      </c>
      <c r="B29" s="88" t="s">
        <v>12</v>
      </c>
      <c r="C29" s="58">
        <v>60</v>
      </c>
      <c r="D29" s="89">
        <v>0.4</v>
      </c>
      <c r="E29" s="89">
        <v>0.7</v>
      </c>
      <c r="F29" s="89">
        <v>1.37</v>
      </c>
      <c r="G29" s="89">
        <v>8.64</v>
      </c>
      <c r="H29" s="89">
        <v>14.59</v>
      </c>
    </row>
    <row r="30" spans="1:8" ht="24.75" customHeight="1" x14ac:dyDescent="0.2">
      <c r="A30" s="87">
        <v>176</v>
      </c>
      <c r="B30" s="132" t="s">
        <v>99</v>
      </c>
      <c r="C30" s="58" t="s">
        <v>79</v>
      </c>
      <c r="D30" s="89">
        <v>8.26</v>
      </c>
      <c r="E30" s="89">
        <v>13.36</v>
      </c>
      <c r="F30" s="89">
        <v>26.94</v>
      </c>
      <c r="G30" s="89">
        <v>257.7</v>
      </c>
      <c r="H30" s="104">
        <v>24.91</v>
      </c>
    </row>
    <row r="31" spans="1:8" ht="12.75" x14ac:dyDescent="0.2">
      <c r="A31" s="102">
        <v>668</v>
      </c>
      <c r="B31" s="105" t="s">
        <v>312</v>
      </c>
      <c r="C31" s="103" t="s">
        <v>147</v>
      </c>
      <c r="D31" s="104">
        <v>2.97</v>
      </c>
      <c r="E31" s="104">
        <v>1.37</v>
      </c>
      <c r="F31" s="104">
        <v>23.36</v>
      </c>
      <c r="G31" s="104">
        <v>118.06</v>
      </c>
      <c r="H31" s="104">
        <v>108.92</v>
      </c>
    </row>
    <row r="32" spans="1:8" ht="11.25" customHeight="1" x14ac:dyDescent="0.2">
      <c r="A32" s="87" t="s">
        <v>13</v>
      </c>
      <c r="B32" s="88" t="s">
        <v>22</v>
      </c>
      <c r="C32" s="58" t="s">
        <v>87</v>
      </c>
      <c r="D32" s="99">
        <v>1.3</v>
      </c>
      <c r="E32" s="99">
        <v>0.2</v>
      </c>
      <c r="F32" s="99">
        <v>7.35</v>
      </c>
      <c r="G32" s="99">
        <v>34.880000000000003</v>
      </c>
      <c r="H32" s="89">
        <v>3.36</v>
      </c>
    </row>
    <row r="33" spans="1:8" ht="11.25" customHeight="1" x14ac:dyDescent="0.2">
      <c r="A33" s="87">
        <v>933</v>
      </c>
      <c r="B33" s="88" t="s">
        <v>23</v>
      </c>
      <c r="C33" s="58">
        <v>200</v>
      </c>
      <c r="D33" s="101">
        <v>0.12</v>
      </c>
      <c r="E33" s="99">
        <v>0</v>
      </c>
      <c r="F33" s="99">
        <v>37.340000000000003</v>
      </c>
      <c r="G33" s="99">
        <v>143.52000000000001</v>
      </c>
      <c r="H33" s="89">
        <v>6.29</v>
      </c>
    </row>
    <row r="34" spans="1:8" ht="11.25" customHeight="1" x14ac:dyDescent="0.2">
      <c r="A34" s="90"/>
      <c r="B34" s="91" t="s">
        <v>137</v>
      </c>
      <c r="C34" s="92">
        <f>60+200+10+10+150+90+30+30+200</f>
        <v>780</v>
      </c>
      <c r="D34" s="93">
        <f>SUM(D29:D33)</f>
        <v>13.05</v>
      </c>
      <c r="E34" s="93">
        <f>SUM(E29:E33)</f>
        <v>15.629999999999999</v>
      </c>
      <c r="F34" s="93">
        <f>SUM(F29:F33)</f>
        <v>96.360000000000014</v>
      </c>
      <c r="G34" s="93">
        <f>SUM(G29:G33)</f>
        <v>562.79999999999995</v>
      </c>
      <c r="H34" s="93">
        <f>SUM(H29:H33)</f>
        <v>158.07000000000002</v>
      </c>
    </row>
    <row r="35" spans="1:8" ht="11.25" customHeight="1" x14ac:dyDescent="0.2">
      <c r="A35" s="90"/>
      <c r="B35" s="95" t="s">
        <v>138</v>
      </c>
      <c r="C35" s="92">
        <f t="shared" ref="C35:H35" si="1">C27+C34</f>
        <v>1280</v>
      </c>
      <c r="D35" s="93">
        <f t="shared" si="1"/>
        <v>26.11</v>
      </c>
      <c r="E35" s="93">
        <f t="shared" si="1"/>
        <v>38.75</v>
      </c>
      <c r="F35" s="93">
        <f t="shared" si="1"/>
        <v>178.84000000000003</v>
      </c>
      <c r="G35" s="93">
        <f t="shared" si="1"/>
        <v>1144.42</v>
      </c>
      <c r="H35" s="93">
        <f t="shared" si="1"/>
        <v>230.68</v>
      </c>
    </row>
    <row r="36" spans="1:8" ht="11.25" customHeight="1" x14ac:dyDescent="0.2">
      <c r="A36" s="155" t="s">
        <v>32</v>
      </c>
      <c r="B36" s="156"/>
      <c r="C36" s="156"/>
      <c r="D36" s="156"/>
      <c r="E36" s="156"/>
      <c r="F36" s="156"/>
      <c r="G36" s="156"/>
      <c r="H36" s="157"/>
    </row>
    <row r="37" spans="1:8" ht="11.25" customHeight="1" x14ac:dyDescent="0.2">
      <c r="A37" s="155" t="s">
        <v>10</v>
      </c>
      <c r="B37" s="156"/>
      <c r="C37" s="156"/>
      <c r="D37" s="156"/>
      <c r="E37" s="156"/>
      <c r="F37" s="156"/>
      <c r="G37" s="156"/>
      <c r="H37" s="157"/>
    </row>
    <row r="38" spans="1:8" ht="13.5" customHeight="1" x14ac:dyDescent="0.2">
      <c r="A38" s="106" t="s">
        <v>83</v>
      </c>
      <c r="B38" s="124" t="s">
        <v>315</v>
      </c>
      <c r="C38" s="125" t="s">
        <v>125</v>
      </c>
      <c r="D38" s="89">
        <v>9.1300000000000008</v>
      </c>
      <c r="E38" s="89">
        <v>11.39</v>
      </c>
      <c r="F38" s="89">
        <v>19.98</v>
      </c>
      <c r="G38" s="89">
        <v>217.69</v>
      </c>
      <c r="H38" s="89">
        <v>60.23</v>
      </c>
    </row>
    <row r="39" spans="1:8" ht="11.25" customHeight="1" x14ac:dyDescent="0.2">
      <c r="A39" s="87">
        <v>759</v>
      </c>
      <c r="B39" s="88" t="s">
        <v>80</v>
      </c>
      <c r="C39" s="58">
        <v>150</v>
      </c>
      <c r="D39" s="89">
        <v>4.93</v>
      </c>
      <c r="E39" s="89">
        <v>7.67</v>
      </c>
      <c r="F39" s="89">
        <v>33.14</v>
      </c>
      <c r="G39" s="89">
        <v>222.01</v>
      </c>
      <c r="H39" s="89">
        <v>18.66</v>
      </c>
    </row>
    <row r="40" spans="1:8" ht="11.25" customHeight="1" x14ac:dyDescent="0.2">
      <c r="A40" s="106" t="s">
        <v>13</v>
      </c>
      <c r="B40" s="107" t="s">
        <v>16</v>
      </c>
      <c r="C40" s="117" t="s">
        <v>129</v>
      </c>
      <c r="D40" s="109">
        <v>1.41</v>
      </c>
      <c r="E40" s="109">
        <v>0.98</v>
      </c>
      <c r="F40" s="109">
        <v>4.3499999999999996</v>
      </c>
      <c r="G40" s="109">
        <v>30.14</v>
      </c>
      <c r="H40" s="109">
        <v>6.53</v>
      </c>
    </row>
    <row r="41" spans="1:8" ht="11.25" customHeight="1" x14ac:dyDescent="0.2">
      <c r="A41" s="87">
        <v>933</v>
      </c>
      <c r="B41" s="88" t="s">
        <v>23</v>
      </c>
      <c r="C41" s="58">
        <v>200</v>
      </c>
      <c r="D41" s="101">
        <v>0.12</v>
      </c>
      <c r="E41" s="99">
        <v>0</v>
      </c>
      <c r="F41" s="99">
        <v>37.340000000000003</v>
      </c>
      <c r="G41" s="99">
        <v>143.52000000000001</v>
      </c>
      <c r="H41" s="89">
        <v>6.29</v>
      </c>
    </row>
    <row r="42" spans="1:8" ht="11.25" customHeight="1" x14ac:dyDescent="0.2">
      <c r="A42" s="90"/>
      <c r="B42" s="91" t="s">
        <v>136</v>
      </c>
      <c r="C42" s="92">
        <f>90+50+150+30+10+200</f>
        <v>530</v>
      </c>
      <c r="D42" s="93">
        <f>SUM(D38:D41)</f>
        <v>15.59</v>
      </c>
      <c r="E42" s="93">
        <f>SUM(E38:E41)</f>
        <v>20.040000000000003</v>
      </c>
      <c r="F42" s="93">
        <f>SUM(F38:F41)</f>
        <v>94.81</v>
      </c>
      <c r="G42" s="93">
        <f>SUM(G38:G41)</f>
        <v>613.36</v>
      </c>
      <c r="H42" s="93">
        <f>SUM(H38:H41)</f>
        <v>91.710000000000008</v>
      </c>
    </row>
    <row r="43" spans="1:8" ht="11.25" customHeight="1" x14ac:dyDescent="0.2">
      <c r="A43" s="158" t="s">
        <v>18</v>
      </c>
      <c r="B43" s="158"/>
      <c r="C43" s="158"/>
      <c r="D43" s="158"/>
      <c r="E43" s="158"/>
      <c r="F43" s="158"/>
      <c r="G43" s="158"/>
      <c r="H43" s="94"/>
    </row>
    <row r="44" spans="1:8" ht="11.25" customHeight="1" x14ac:dyDescent="0.2">
      <c r="A44" s="87" t="s">
        <v>13</v>
      </c>
      <c r="B44" s="88" t="s">
        <v>19</v>
      </c>
      <c r="C44" s="58">
        <v>60</v>
      </c>
      <c r="D44" s="131">
        <v>0.48</v>
      </c>
      <c r="E44" s="131">
        <v>0</v>
      </c>
      <c r="F44" s="131">
        <v>1.8</v>
      </c>
      <c r="G44" s="131">
        <v>11.4</v>
      </c>
      <c r="H44" s="104">
        <v>11.76</v>
      </c>
    </row>
    <row r="45" spans="1:8" ht="12.75" x14ac:dyDescent="0.2">
      <c r="A45" s="87">
        <v>219</v>
      </c>
      <c r="B45" s="132" t="s">
        <v>109</v>
      </c>
      <c r="C45" s="58" t="s">
        <v>29</v>
      </c>
      <c r="D45" s="89">
        <v>6.44</v>
      </c>
      <c r="E45" s="89">
        <v>4.62</v>
      </c>
      <c r="F45" s="89">
        <v>28.22</v>
      </c>
      <c r="G45" s="89">
        <v>177.8</v>
      </c>
      <c r="H45" s="104">
        <v>17.3</v>
      </c>
    </row>
    <row r="46" spans="1:8" ht="11.25" customHeight="1" x14ac:dyDescent="0.2">
      <c r="A46" s="87">
        <v>632</v>
      </c>
      <c r="B46" s="88" t="s">
        <v>130</v>
      </c>
      <c r="C46" s="58" t="s">
        <v>125</v>
      </c>
      <c r="D46" s="89">
        <v>0.56999999999999995</v>
      </c>
      <c r="E46" s="89">
        <v>4.54</v>
      </c>
      <c r="F46" s="89">
        <v>3.11</v>
      </c>
      <c r="G46" s="89">
        <v>55.94</v>
      </c>
      <c r="H46" s="109">
        <v>92.26</v>
      </c>
    </row>
    <row r="47" spans="1:8" ht="11.25" customHeight="1" x14ac:dyDescent="0.2">
      <c r="A47" s="87">
        <v>753</v>
      </c>
      <c r="B47" s="88" t="s">
        <v>110</v>
      </c>
      <c r="C47" s="58">
        <v>150</v>
      </c>
      <c r="D47" s="89">
        <v>5.4</v>
      </c>
      <c r="E47" s="89">
        <v>4.8</v>
      </c>
      <c r="F47" s="89">
        <v>30</v>
      </c>
      <c r="G47" s="89">
        <v>147</v>
      </c>
      <c r="H47" s="109">
        <v>8.4</v>
      </c>
    </row>
    <row r="48" spans="1:8" ht="11.25" customHeight="1" x14ac:dyDescent="0.2">
      <c r="A48" s="87" t="s">
        <v>13</v>
      </c>
      <c r="B48" s="88" t="s">
        <v>22</v>
      </c>
      <c r="C48" s="58" t="s">
        <v>87</v>
      </c>
      <c r="D48" s="99">
        <v>1.3</v>
      </c>
      <c r="E48" s="99">
        <v>0.2</v>
      </c>
      <c r="F48" s="99">
        <v>7.35</v>
      </c>
      <c r="G48" s="99">
        <v>34.880000000000003</v>
      </c>
      <c r="H48" s="109">
        <v>3.36</v>
      </c>
    </row>
    <row r="49" spans="1:181" ht="11.25" customHeight="1" x14ac:dyDescent="0.2">
      <c r="A49" s="106">
        <v>934</v>
      </c>
      <c r="B49" s="107" t="s">
        <v>31</v>
      </c>
      <c r="C49" s="108">
        <v>200</v>
      </c>
      <c r="D49" s="110">
        <v>0.27</v>
      </c>
      <c r="E49" s="110">
        <v>0</v>
      </c>
      <c r="F49" s="110">
        <v>28.7</v>
      </c>
      <c r="G49" s="110">
        <v>144</v>
      </c>
      <c r="H49" s="109">
        <v>8.9499999999999993</v>
      </c>
    </row>
    <row r="50" spans="1:181" s="4" customFormat="1" ht="11.25" customHeight="1" x14ac:dyDescent="0.2">
      <c r="A50" s="90"/>
      <c r="B50" s="91" t="s">
        <v>137</v>
      </c>
      <c r="C50" s="92">
        <f>60+200+10+90+50+150+30+30+200</f>
        <v>820</v>
      </c>
      <c r="D50" s="93">
        <f>SUM(D44:D49)</f>
        <v>14.46</v>
      </c>
      <c r="E50" s="93">
        <f>SUM(E44:E49)</f>
        <v>14.16</v>
      </c>
      <c r="F50" s="93">
        <f>SUM(F44:F49)</f>
        <v>99.18</v>
      </c>
      <c r="G50" s="93">
        <f>SUM(G44:G49)</f>
        <v>571.02</v>
      </c>
      <c r="H50" s="93">
        <f>SUM(H44:H49)</f>
        <v>142.03</v>
      </c>
    </row>
    <row r="51" spans="1:181" s="4" customFormat="1" ht="11.25" customHeight="1" x14ac:dyDescent="0.2">
      <c r="A51" s="90"/>
      <c r="B51" s="91" t="s">
        <v>138</v>
      </c>
      <c r="C51" s="92">
        <f t="shared" ref="C51:H51" si="2">C50+C42</f>
        <v>1350</v>
      </c>
      <c r="D51" s="93">
        <f t="shared" si="2"/>
        <v>30.05</v>
      </c>
      <c r="E51" s="92">
        <f t="shared" si="2"/>
        <v>34.200000000000003</v>
      </c>
      <c r="F51" s="92">
        <f t="shared" si="2"/>
        <v>193.99</v>
      </c>
      <c r="G51" s="92">
        <f t="shared" si="2"/>
        <v>1184.3800000000001</v>
      </c>
      <c r="H51" s="92">
        <f t="shared" si="2"/>
        <v>233.74</v>
      </c>
    </row>
    <row r="52" spans="1:181" ht="11.25" customHeight="1" x14ac:dyDescent="0.2">
      <c r="A52" s="155" t="s">
        <v>34</v>
      </c>
      <c r="B52" s="156"/>
      <c r="C52" s="156"/>
      <c r="D52" s="156"/>
      <c r="E52" s="156"/>
      <c r="F52" s="156"/>
      <c r="G52" s="156"/>
      <c r="H52" s="157"/>
    </row>
    <row r="53" spans="1:181" s="13" customFormat="1" ht="11.25" customHeight="1" x14ac:dyDescent="0.2">
      <c r="A53" s="155" t="s">
        <v>10</v>
      </c>
      <c r="B53" s="156"/>
      <c r="C53" s="156"/>
      <c r="D53" s="156"/>
      <c r="E53" s="156"/>
      <c r="F53" s="156"/>
      <c r="G53" s="156"/>
      <c r="H53" s="157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</row>
    <row r="54" spans="1:181" s="14" customFormat="1" ht="15" customHeight="1" x14ac:dyDescent="0.2">
      <c r="A54" s="87">
        <v>411</v>
      </c>
      <c r="B54" s="88" t="s">
        <v>97</v>
      </c>
      <c r="C54" s="58" t="s">
        <v>53</v>
      </c>
      <c r="D54" s="89">
        <v>11.98</v>
      </c>
      <c r="E54" s="89">
        <v>14.42</v>
      </c>
      <c r="F54" s="89">
        <v>87.04</v>
      </c>
      <c r="G54" s="89">
        <v>524.88</v>
      </c>
      <c r="H54" s="104">
        <v>27.06</v>
      </c>
    </row>
    <row r="55" spans="1:181" s="14" customFormat="1" ht="11.25" customHeight="1" x14ac:dyDescent="0.2">
      <c r="A55" s="106" t="s">
        <v>15</v>
      </c>
      <c r="B55" s="107" t="s">
        <v>16</v>
      </c>
      <c r="C55" s="111" t="s">
        <v>129</v>
      </c>
      <c r="D55" s="109">
        <v>1.41</v>
      </c>
      <c r="E55" s="109">
        <v>0.98</v>
      </c>
      <c r="F55" s="109">
        <v>4.3499999999999996</v>
      </c>
      <c r="G55" s="109">
        <v>30.14</v>
      </c>
      <c r="H55" s="109">
        <v>6.53</v>
      </c>
    </row>
    <row r="56" spans="1:181" s="4" customFormat="1" ht="11.25" customHeight="1" x14ac:dyDescent="0.2">
      <c r="A56" s="96">
        <v>1010</v>
      </c>
      <c r="B56" s="97" t="s">
        <v>26</v>
      </c>
      <c r="C56" s="98" t="s">
        <v>27</v>
      </c>
      <c r="D56" s="99">
        <v>0.52</v>
      </c>
      <c r="E56" s="99">
        <v>0.02</v>
      </c>
      <c r="F56" s="99">
        <v>30.44</v>
      </c>
      <c r="G56" s="99">
        <v>122.28</v>
      </c>
      <c r="H56" s="115">
        <v>4.6100000000000003</v>
      </c>
    </row>
    <row r="57" spans="1:181" s="4" customFormat="1" ht="11.25" customHeight="1" x14ac:dyDescent="0.2">
      <c r="A57" s="87"/>
      <c r="B57" s="97" t="s">
        <v>309</v>
      </c>
      <c r="C57" s="98">
        <v>180</v>
      </c>
      <c r="D57" s="99">
        <v>1.3</v>
      </c>
      <c r="E57" s="99">
        <v>1.3</v>
      </c>
      <c r="F57" s="99">
        <v>31.75</v>
      </c>
      <c r="G57" s="99">
        <v>152.28</v>
      </c>
      <c r="H57" s="115">
        <v>31.3</v>
      </c>
    </row>
    <row r="58" spans="1:181" s="4" customFormat="1" ht="11.25" customHeight="1" x14ac:dyDescent="0.2">
      <c r="A58" s="90"/>
      <c r="B58" s="91" t="s">
        <v>136</v>
      </c>
      <c r="C58" s="92">
        <f>200+5+30+10+200+7+180</f>
        <v>632</v>
      </c>
      <c r="D58" s="93">
        <f>SUM(D54:D57)</f>
        <v>15.21</v>
      </c>
      <c r="E58" s="93">
        <f>SUM(E54:E57)</f>
        <v>16.72</v>
      </c>
      <c r="F58" s="93">
        <f>SUM(F54:F57)</f>
        <v>153.57999999999998</v>
      </c>
      <c r="G58" s="93">
        <f>SUM(G54:G57)</f>
        <v>829.57999999999993</v>
      </c>
      <c r="H58" s="93">
        <f>SUM(H54:H57)</f>
        <v>69.5</v>
      </c>
    </row>
    <row r="59" spans="1:181" s="4" customFormat="1" ht="12.6" customHeight="1" x14ac:dyDescent="0.2">
      <c r="A59" s="155" t="s">
        <v>35</v>
      </c>
      <c r="B59" s="156"/>
      <c r="C59" s="156"/>
      <c r="D59" s="156"/>
      <c r="E59" s="156"/>
      <c r="F59" s="156"/>
      <c r="G59" s="156"/>
      <c r="H59" s="157"/>
    </row>
    <row r="60" spans="1:181" s="4" customFormat="1" ht="12.6" customHeight="1" x14ac:dyDescent="0.2">
      <c r="A60" s="87" t="s">
        <v>13</v>
      </c>
      <c r="B60" s="88" t="s">
        <v>86</v>
      </c>
      <c r="C60" s="58" t="s">
        <v>87</v>
      </c>
      <c r="D60" s="89">
        <v>0.28000000000000003</v>
      </c>
      <c r="E60" s="89">
        <v>0.05</v>
      </c>
      <c r="F60" s="89">
        <v>0.95</v>
      </c>
      <c r="G60" s="89">
        <v>5.7</v>
      </c>
      <c r="H60" s="104">
        <v>16.86</v>
      </c>
    </row>
    <row r="61" spans="1:181" ht="11.25" customHeight="1" x14ac:dyDescent="0.2">
      <c r="A61" s="102">
        <v>243</v>
      </c>
      <c r="B61" s="116" t="s">
        <v>112</v>
      </c>
      <c r="C61" s="103" t="s">
        <v>29</v>
      </c>
      <c r="D61" s="104">
        <v>11.44</v>
      </c>
      <c r="E61" s="104">
        <v>9</v>
      </c>
      <c r="F61" s="104">
        <v>31.42</v>
      </c>
      <c r="G61" s="104">
        <v>250.22</v>
      </c>
      <c r="H61" s="104">
        <v>15.75</v>
      </c>
    </row>
    <row r="62" spans="1:181" ht="11.25" customHeight="1" x14ac:dyDescent="0.2">
      <c r="A62" s="106">
        <v>672</v>
      </c>
      <c r="B62" s="107" t="s">
        <v>88</v>
      </c>
      <c r="C62" s="108">
        <v>90</v>
      </c>
      <c r="D62" s="109">
        <v>17.43</v>
      </c>
      <c r="E62" s="109">
        <v>15.71</v>
      </c>
      <c r="F62" s="109">
        <v>11.92</v>
      </c>
      <c r="G62" s="109">
        <v>256.94</v>
      </c>
      <c r="H62" s="109">
        <v>57.91</v>
      </c>
    </row>
    <row r="63" spans="1:181" ht="11.25" customHeight="1" x14ac:dyDescent="0.2">
      <c r="A63" s="87">
        <v>759</v>
      </c>
      <c r="B63" s="88" t="s">
        <v>25</v>
      </c>
      <c r="C63" s="58" t="s">
        <v>122</v>
      </c>
      <c r="D63" s="89">
        <v>4.93</v>
      </c>
      <c r="E63" s="89">
        <v>7.67</v>
      </c>
      <c r="F63" s="89">
        <v>33.14</v>
      </c>
      <c r="G63" s="89">
        <v>222.01</v>
      </c>
      <c r="H63" s="109">
        <v>20.92</v>
      </c>
    </row>
    <row r="64" spans="1:181" ht="11.25" customHeight="1" x14ac:dyDescent="0.2">
      <c r="A64" s="87" t="s">
        <v>13</v>
      </c>
      <c r="B64" s="88" t="s">
        <v>22</v>
      </c>
      <c r="C64" s="58" t="s">
        <v>87</v>
      </c>
      <c r="D64" s="99">
        <v>1.3</v>
      </c>
      <c r="E64" s="99">
        <v>0.2</v>
      </c>
      <c r="F64" s="99">
        <v>7.35</v>
      </c>
      <c r="G64" s="99">
        <v>34.880000000000003</v>
      </c>
      <c r="H64" s="109">
        <v>3.36</v>
      </c>
    </row>
    <row r="65" spans="1:8" ht="11.25" customHeight="1" x14ac:dyDescent="0.2">
      <c r="A65" s="87">
        <v>933</v>
      </c>
      <c r="B65" s="88" t="s">
        <v>23</v>
      </c>
      <c r="C65" s="58">
        <v>200</v>
      </c>
      <c r="D65" s="101">
        <v>0.12</v>
      </c>
      <c r="E65" s="99">
        <v>0</v>
      </c>
      <c r="F65" s="99">
        <v>37.340000000000003</v>
      </c>
      <c r="G65" s="99">
        <v>143.52000000000001</v>
      </c>
      <c r="H65" s="109">
        <v>6.29</v>
      </c>
    </row>
    <row r="66" spans="1:8" ht="11.25" customHeight="1" x14ac:dyDescent="0.2">
      <c r="A66" s="87"/>
      <c r="B66" s="97" t="s">
        <v>309</v>
      </c>
      <c r="C66" s="98">
        <v>180</v>
      </c>
      <c r="D66" s="99">
        <v>1.3</v>
      </c>
      <c r="E66" s="99">
        <v>1.3</v>
      </c>
      <c r="F66" s="99">
        <v>31.75</v>
      </c>
      <c r="G66" s="99">
        <v>152.28</v>
      </c>
      <c r="H66" s="100">
        <v>31.3</v>
      </c>
    </row>
    <row r="67" spans="1:8" ht="11.25" customHeight="1" x14ac:dyDescent="0.2">
      <c r="A67" s="90"/>
      <c r="B67" s="91" t="s">
        <v>137</v>
      </c>
      <c r="C67" s="92">
        <f>30+30+200+10+90+150+5+30+30+200+180</f>
        <v>955</v>
      </c>
      <c r="D67" s="93">
        <f>SUM(D60:D66)</f>
        <v>36.79999999999999</v>
      </c>
      <c r="E67" s="93">
        <f>SUM(E60:E66)</f>
        <v>33.93</v>
      </c>
      <c r="F67" s="93">
        <f>SUM(F60:F66)</f>
        <v>153.87</v>
      </c>
      <c r="G67" s="93">
        <f>SUM(G60:G66)</f>
        <v>1065.55</v>
      </c>
      <c r="H67" s="93">
        <f>SUM(H60:H66)</f>
        <v>152.39000000000001</v>
      </c>
    </row>
    <row r="68" spans="1:8" ht="11.25" customHeight="1" x14ac:dyDescent="0.2">
      <c r="A68" s="90"/>
      <c r="B68" s="95" t="s">
        <v>138</v>
      </c>
      <c r="C68" s="92">
        <f t="shared" ref="C68:H68" si="3">C58+C67</f>
        <v>1587</v>
      </c>
      <c r="D68" s="93">
        <v>50.36</v>
      </c>
      <c r="E68" s="93">
        <f t="shared" si="3"/>
        <v>50.65</v>
      </c>
      <c r="F68" s="93">
        <f t="shared" si="3"/>
        <v>307.45</v>
      </c>
      <c r="G68" s="93">
        <f t="shared" si="3"/>
        <v>1895.1299999999999</v>
      </c>
      <c r="H68" s="93">
        <f t="shared" si="3"/>
        <v>221.89000000000001</v>
      </c>
    </row>
    <row r="69" spans="1:8" ht="11.25" customHeight="1" x14ac:dyDescent="0.2">
      <c r="A69" s="155" t="s">
        <v>36</v>
      </c>
      <c r="B69" s="156"/>
      <c r="C69" s="156"/>
      <c r="D69" s="156"/>
      <c r="E69" s="156"/>
      <c r="F69" s="156"/>
      <c r="G69" s="156"/>
      <c r="H69" s="157"/>
    </row>
    <row r="70" spans="1:8" ht="11.25" customHeight="1" x14ac:dyDescent="0.2">
      <c r="A70" s="155" t="s">
        <v>10</v>
      </c>
      <c r="B70" s="156"/>
      <c r="C70" s="156"/>
      <c r="D70" s="156"/>
      <c r="E70" s="156"/>
      <c r="F70" s="156"/>
      <c r="G70" s="156"/>
      <c r="H70" s="157"/>
    </row>
    <row r="71" spans="1:8" ht="11.25" customHeight="1" x14ac:dyDescent="0.2">
      <c r="A71" s="87">
        <v>467</v>
      </c>
      <c r="B71" s="88" t="s">
        <v>96</v>
      </c>
      <c r="C71" s="58" t="s">
        <v>122</v>
      </c>
      <c r="D71" s="89">
        <v>19.93</v>
      </c>
      <c r="E71" s="89">
        <v>34.29</v>
      </c>
      <c r="F71" s="89">
        <v>3.99</v>
      </c>
      <c r="G71" s="89">
        <v>404.6</v>
      </c>
      <c r="H71" s="104">
        <v>71.89</v>
      </c>
    </row>
    <row r="72" spans="1:8" ht="11.25" customHeight="1" x14ac:dyDescent="0.2">
      <c r="A72" s="87" t="s">
        <v>15</v>
      </c>
      <c r="B72" s="88" t="s">
        <v>16</v>
      </c>
      <c r="C72" s="129" t="s">
        <v>306</v>
      </c>
      <c r="D72" s="89">
        <v>4.7699999999999996</v>
      </c>
      <c r="E72" s="89">
        <v>3.3</v>
      </c>
      <c r="F72" s="89">
        <v>15.33</v>
      </c>
      <c r="G72" s="89">
        <v>112.4</v>
      </c>
      <c r="H72" s="109">
        <v>5.97</v>
      </c>
    </row>
    <row r="73" spans="1:8" ht="11.25" customHeight="1" x14ac:dyDescent="0.2">
      <c r="A73" s="96">
        <v>1009</v>
      </c>
      <c r="B73" s="97" t="s">
        <v>17</v>
      </c>
      <c r="C73" s="98">
        <v>200</v>
      </c>
      <c r="D73" s="99">
        <v>0.2</v>
      </c>
      <c r="E73" s="99">
        <v>0</v>
      </c>
      <c r="F73" s="99">
        <v>15</v>
      </c>
      <c r="G73" s="99">
        <v>56</v>
      </c>
      <c r="H73" s="104">
        <v>2.96</v>
      </c>
    </row>
    <row r="74" spans="1:8" ht="11.25" customHeight="1" x14ac:dyDescent="0.2">
      <c r="A74" s="113"/>
      <c r="B74" s="113" t="s">
        <v>310</v>
      </c>
      <c r="C74" s="114">
        <v>330</v>
      </c>
      <c r="D74" s="110">
        <v>34.85</v>
      </c>
      <c r="E74" s="110">
        <v>26.14</v>
      </c>
      <c r="F74" s="110">
        <v>49.01</v>
      </c>
      <c r="G74" s="110">
        <v>566.28</v>
      </c>
      <c r="H74" s="109">
        <v>49.97</v>
      </c>
    </row>
    <row r="75" spans="1:8" ht="11.25" customHeight="1" x14ac:dyDescent="0.2">
      <c r="A75" s="90"/>
      <c r="B75" s="91" t="s">
        <v>136</v>
      </c>
      <c r="C75" s="92">
        <f>150+5+20+10+200+330</f>
        <v>715</v>
      </c>
      <c r="D75" s="93">
        <f>SUM(D71:D74)</f>
        <v>59.75</v>
      </c>
      <c r="E75" s="93">
        <f>SUM(E71:E74)</f>
        <v>63.73</v>
      </c>
      <c r="F75" s="93">
        <f>SUM(F71:F74)</f>
        <v>83.33</v>
      </c>
      <c r="G75" s="93">
        <f>SUM(G71:G74)</f>
        <v>1139.28</v>
      </c>
      <c r="H75" s="93">
        <f>SUM(H71:H74)</f>
        <v>130.79</v>
      </c>
    </row>
    <row r="76" spans="1:8" ht="11.25" customHeight="1" x14ac:dyDescent="0.2">
      <c r="A76" s="155" t="s">
        <v>35</v>
      </c>
      <c r="B76" s="156"/>
      <c r="C76" s="156"/>
      <c r="D76" s="156"/>
      <c r="E76" s="156"/>
      <c r="F76" s="156"/>
      <c r="G76" s="156"/>
      <c r="H76" s="157"/>
    </row>
    <row r="77" spans="1:8" ht="11.25" customHeight="1" x14ac:dyDescent="0.2">
      <c r="A77" s="87" t="s">
        <v>13</v>
      </c>
      <c r="B77" s="88" t="s">
        <v>19</v>
      </c>
      <c r="C77" s="58">
        <v>60</v>
      </c>
      <c r="D77" s="131">
        <v>0.48</v>
      </c>
      <c r="E77" s="131">
        <v>0</v>
      </c>
      <c r="F77" s="131">
        <v>1.8</v>
      </c>
      <c r="G77" s="131">
        <v>11.4</v>
      </c>
      <c r="H77" s="104">
        <v>11.76</v>
      </c>
    </row>
    <row r="78" spans="1:8" ht="24.75" customHeight="1" x14ac:dyDescent="0.2">
      <c r="A78" s="87">
        <v>197</v>
      </c>
      <c r="B78" s="88" t="s">
        <v>111</v>
      </c>
      <c r="C78" s="58" t="s">
        <v>79</v>
      </c>
      <c r="D78" s="89">
        <v>6.56</v>
      </c>
      <c r="E78" s="89">
        <v>11.32</v>
      </c>
      <c r="F78" s="89">
        <v>14.72</v>
      </c>
      <c r="G78" s="89">
        <v>185.44</v>
      </c>
      <c r="H78" s="109">
        <v>23.81</v>
      </c>
    </row>
    <row r="79" spans="1:8" ht="11.25" customHeight="1" x14ac:dyDescent="0.2">
      <c r="A79" s="102">
        <v>533</v>
      </c>
      <c r="B79" s="105" t="s">
        <v>311</v>
      </c>
      <c r="C79" s="103">
        <v>100</v>
      </c>
      <c r="D79" s="118">
        <v>7.52</v>
      </c>
      <c r="E79" s="118">
        <v>10.61</v>
      </c>
      <c r="F79" s="118">
        <v>14.78</v>
      </c>
      <c r="G79" s="118">
        <v>185.09</v>
      </c>
      <c r="H79" s="104">
        <v>66.319999999999993</v>
      </c>
    </row>
    <row r="80" spans="1:8" ht="11.25" customHeight="1" x14ac:dyDescent="0.2">
      <c r="A80" s="102">
        <v>747</v>
      </c>
      <c r="B80" s="105" t="s">
        <v>39</v>
      </c>
      <c r="C80" s="103" t="s">
        <v>14</v>
      </c>
      <c r="D80" s="89">
        <v>5.64</v>
      </c>
      <c r="E80" s="89">
        <v>11.94</v>
      </c>
      <c r="F80" s="89">
        <v>58.47</v>
      </c>
      <c r="G80" s="89">
        <v>363.87</v>
      </c>
      <c r="H80" s="104">
        <v>16.02</v>
      </c>
    </row>
    <row r="81" spans="1:8" ht="11.25" customHeight="1" x14ac:dyDescent="0.2">
      <c r="A81" s="87" t="s">
        <v>13</v>
      </c>
      <c r="B81" s="88" t="s">
        <v>22</v>
      </c>
      <c r="C81" s="58" t="s">
        <v>87</v>
      </c>
      <c r="D81" s="99">
        <v>1.3</v>
      </c>
      <c r="E81" s="99">
        <v>0.2</v>
      </c>
      <c r="F81" s="99">
        <v>7.35</v>
      </c>
      <c r="G81" s="99">
        <v>34.880000000000003</v>
      </c>
      <c r="H81" s="109">
        <v>3.36</v>
      </c>
    </row>
    <row r="82" spans="1:8" ht="11.25" customHeight="1" x14ac:dyDescent="0.2">
      <c r="A82" s="87">
        <v>932</v>
      </c>
      <c r="B82" s="88" t="s">
        <v>40</v>
      </c>
      <c r="C82" s="58">
        <v>200</v>
      </c>
      <c r="D82" s="101">
        <v>2.08</v>
      </c>
      <c r="E82" s="99">
        <v>0.12</v>
      </c>
      <c r="F82" s="99">
        <v>52.34</v>
      </c>
      <c r="G82" s="99">
        <v>214.08</v>
      </c>
      <c r="H82" s="109">
        <v>11.63</v>
      </c>
    </row>
    <row r="83" spans="1:8" ht="11.25" customHeight="1" x14ac:dyDescent="0.2">
      <c r="A83" s="90"/>
      <c r="B83" s="91" t="s">
        <v>137</v>
      </c>
      <c r="C83" s="92">
        <f>60+200+10+10+100+150+10+30+25+200</f>
        <v>795</v>
      </c>
      <c r="D83" s="93">
        <f>SUM(D77:D82)</f>
        <v>23.58</v>
      </c>
      <c r="E83" s="93">
        <f>SUM(E77:E82)</f>
        <v>34.19</v>
      </c>
      <c r="F83" s="93">
        <f>SUM(F77:F82)</f>
        <v>149.45999999999998</v>
      </c>
      <c r="G83" s="93">
        <f>SUM(G77:G82)</f>
        <v>994.76</v>
      </c>
      <c r="H83" s="93">
        <f>SUM(H77:H82)</f>
        <v>132.89999999999998</v>
      </c>
    </row>
    <row r="84" spans="1:8" ht="11.25" customHeight="1" x14ac:dyDescent="0.2">
      <c r="A84" s="90"/>
      <c r="B84" s="95" t="s">
        <v>138</v>
      </c>
      <c r="C84" s="92">
        <f t="shared" ref="C84:H84" si="4">C75+C83</f>
        <v>1510</v>
      </c>
      <c r="D84" s="93">
        <f t="shared" si="4"/>
        <v>83.33</v>
      </c>
      <c r="E84" s="93">
        <f t="shared" si="4"/>
        <v>97.919999999999987</v>
      </c>
      <c r="F84" s="93">
        <f t="shared" si="4"/>
        <v>232.78999999999996</v>
      </c>
      <c r="G84" s="93">
        <f t="shared" si="4"/>
        <v>2134.04</v>
      </c>
      <c r="H84" s="93">
        <f t="shared" si="4"/>
        <v>263.68999999999994</v>
      </c>
    </row>
    <row r="85" spans="1:8" ht="11.25" customHeight="1" x14ac:dyDescent="0.2">
      <c r="A85" s="155" t="s">
        <v>41</v>
      </c>
      <c r="B85" s="156"/>
      <c r="C85" s="156"/>
      <c r="D85" s="156"/>
      <c r="E85" s="156"/>
      <c r="F85" s="156"/>
      <c r="G85" s="156"/>
      <c r="H85" s="157"/>
    </row>
    <row r="86" spans="1:8" ht="11.25" customHeight="1" x14ac:dyDescent="0.2">
      <c r="A86" s="155" t="s">
        <v>10</v>
      </c>
      <c r="B86" s="156"/>
      <c r="C86" s="156"/>
      <c r="D86" s="156"/>
      <c r="E86" s="156"/>
      <c r="F86" s="156"/>
      <c r="G86" s="156"/>
      <c r="H86" s="157"/>
    </row>
    <row r="87" spans="1:8" ht="11.25" customHeight="1" x14ac:dyDescent="0.2">
      <c r="A87" s="102">
        <v>671</v>
      </c>
      <c r="B87" s="105" t="s">
        <v>89</v>
      </c>
      <c r="C87" s="103">
        <v>90</v>
      </c>
      <c r="D87" s="104">
        <v>1.58</v>
      </c>
      <c r="E87" s="104">
        <v>5.61</v>
      </c>
      <c r="F87" s="104">
        <v>7.17</v>
      </c>
      <c r="G87" s="104">
        <v>83.03</v>
      </c>
      <c r="H87" s="104">
        <v>51.15</v>
      </c>
    </row>
    <row r="88" spans="1:8" ht="11.25" customHeight="1" x14ac:dyDescent="0.2">
      <c r="A88" s="87">
        <v>753</v>
      </c>
      <c r="B88" s="88" t="s">
        <v>106</v>
      </c>
      <c r="C88" s="58" t="s">
        <v>122</v>
      </c>
      <c r="D88" s="89">
        <v>8.77</v>
      </c>
      <c r="E88" s="89">
        <v>13.58</v>
      </c>
      <c r="F88" s="89">
        <v>53.46</v>
      </c>
      <c r="G88" s="89">
        <v>370.7</v>
      </c>
      <c r="H88" s="109">
        <v>10.66</v>
      </c>
    </row>
    <row r="89" spans="1:8" ht="12" customHeight="1" x14ac:dyDescent="0.2">
      <c r="A89" s="87" t="s">
        <v>13</v>
      </c>
      <c r="B89" s="88" t="s">
        <v>33</v>
      </c>
      <c r="C89" s="58">
        <v>20</v>
      </c>
      <c r="D89" s="101">
        <v>0.53</v>
      </c>
      <c r="E89" s="101">
        <v>0.1</v>
      </c>
      <c r="F89" s="101">
        <v>2.67</v>
      </c>
      <c r="G89" s="101">
        <v>13.92</v>
      </c>
      <c r="H89" s="109">
        <v>1.1200000000000001</v>
      </c>
    </row>
    <row r="90" spans="1:8" ht="11.25" customHeight="1" x14ac:dyDescent="0.2">
      <c r="A90" s="87">
        <v>1025</v>
      </c>
      <c r="B90" s="88" t="s">
        <v>42</v>
      </c>
      <c r="C90" s="58">
        <v>200</v>
      </c>
      <c r="D90" s="89">
        <v>5.8</v>
      </c>
      <c r="E90" s="89">
        <v>6.4</v>
      </c>
      <c r="F90" s="89">
        <v>49.32</v>
      </c>
      <c r="G90" s="89">
        <v>271.60000000000002</v>
      </c>
      <c r="H90" s="104">
        <v>27.7</v>
      </c>
    </row>
    <row r="91" spans="1:8" ht="11.25" customHeight="1" x14ac:dyDescent="0.2">
      <c r="A91" s="87"/>
      <c r="B91" s="97" t="s">
        <v>309</v>
      </c>
      <c r="C91" s="98">
        <v>180</v>
      </c>
      <c r="D91" s="99">
        <v>1.3</v>
      </c>
      <c r="E91" s="99">
        <v>1.3</v>
      </c>
      <c r="F91" s="99">
        <v>31.75</v>
      </c>
      <c r="G91" s="99">
        <v>152.28</v>
      </c>
      <c r="H91" s="115">
        <v>31.3</v>
      </c>
    </row>
    <row r="92" spans="1:8" ht="11.25" customHeight="1" x14ac:dyDescent="0.2">
      <c r="A92" s="90"/>
      <c r="B92" s="91" t="s">
        <v>136</v>
      </c>
      <c r="C92" s="92">
        <f>90+150+5+20+200+180</f>
        <v>645</v>
      </c>
      <c r="D92" s="93">
        <f>SUM(D87:D91)</f>
        <v>17.98</v>
      </c>
      <c r="E92" s="93">
        <f>SUM(E87:E91)</f>
        <v>26.990000000000006</v>
      </c>
      <c r="F92" s="93">
        <f>SUM(F87:F91)</f>
        <v>144.37</v>
      </c>
      <c r="G92" s="93">
        <f>SUM(G87:G91)</f>
        <v>891.53</v>
      </c>
      <c r="H92" s="93">
        <f>SUM(H87:H91)</f>
        <v>121.92999999999999</v>
      </c>
    </row>
    <row r="93" spans="1:8" ht="11.25" customHeight="1" x14ac:dyDescent="0.2">
      <c r="A93" s="158" t="s">
        <v>28</v>
      </c>
      <c r="B93" s="158"/>
      <c r="C93" s="158"/>
      <c r="D93" s="158"/>
      <c r="E93" s="158"/>
      <c r="F93" s="158"/>
      <c r="G93" s="158"/>
      <c r="H93" s="94"/>
    </row>
    <row r="94" spans="1:8" ht="11.25" customHeight="1" x14ac:dyDescent="0.2">
      <c r="A94" s="87" t="s">
        <v>13</v>
      </c>
      <c r="B94" s="88" t="s">
        <v>19</v>
      </c>
      <c r="C94" s="58">
        <v>60</v>
      </c>
      <c r="D94" s="131">
        <v>0.48</v>
      </c>
      <c r="E94" s="131">
        <v>0</v>
      </c>
      <c r="F94" s="131">
        <v>1.8</v>
      </c>
      <c r="G94" s="131">
        <v>11.4</v>
      </c>
      <c r="H94" s="104">
        <v>11.76</v>
      </c>
    </row>
    <row r="95" spans="1:8" ht="24" customHeight="1" x14ac:dyDescent="0.2">
      <c r="A95" s="106">
        <v>208</v>
      </c>
      <c r="B95" s="107" t="s">
        <v>103</v>
      </c>
      <c r="C95" s="108" t="s">
        <v>79</v>
      </c>
      <c r="D95" s="109">
        <v>13.88</v>
      </c>
      <c r="E95" s="109">
        <v>11.2</v>
      </c>
      <c r="F95" s="109">
        <v>75.959999999999994</v>
      </c>
      <c r="G95" s="109">
        <v>458.94</v>
      </c>
      <c r="H95" s="109">
        <v>24.26</v>
      </c>
    </row>
    <row r="96" spans="1:8" ht="11.25" customHeight="1" x14ac:dyDescent="0.2">
      <c r="A96" s="102">
        <v>585</v>
      </c>
      <c r="B96" s="105" t="s">
        <v>94</v>
      </c>
      <c r="C96" s="103">
        <v>106</v>
      </c>
      <c r="D96" s="118">
        <v>0.31</v>
      </c>
      <c r="E96" s="118">
        <v>10.93</v>
      </c>
      <c r="F96" s="118">
        <v>0.51</v>
      </c>
      <c r="G96" s="118">
        <v>101.74</v>
      </c>
      <c r="H96" s="104">
        <v>100.22</v>
      </c>
    </row>
    <row r="97" spans="1:8" ht="11.25" customHeight="1" x14ac:dyDescent="0.2">
      <c r="A97" s="87">
        <v>759</v>
      </c>
      <c r="B97" s="88" t="s">
        <v>80</v>
      </c>
      <c r="C97" s="58">
        <v>150</v>
      </c>
      <c r="D97" s="89">
        <v>4.93</v>
      </c>
      <c r="E97" s="89">
        <v>7.67</v>
      </c>
      <c r="F97" s="89">
        <v>33.14</v>
      </c>
      <c r="G97" s="89">
        <v>222.01</v>
      </c>
      <c r="H97" s="104">
        <v>18.66</v>
      </c>
    </row>
    <row r="98" spans="1:8" ht="11.25" customHeight="1" x14ac:dyDescent="0.2">
      <c r="A98" s="106" t="s">
        <v>13</v>
      </c>
      <c r="B98" s="107" t="s">
        <v>22</v>
      </c>
      <c r="C98" s="108" t="s">
        <v>87</v>
      </c>
      <c r="D98" s="109">
        <v>4.1100000000000003</v>
      </c>
      <c r="E98" s="109">
        <v>0.9</v>
      </c>
      <c r="F98" s="109">
        <v>27.33</v>
      </c>
      <c r="G98" s="109">
        <v>136.19999999999999</v>
      </c>
      <c r="H98" s="109">
        <v>3.36</v>
      </c>
    </row>
    <row r="99" spans="1:8" ht="11.25" customHeight="1" x14ac:dyDescent="0.2">
      <c r="A99" s="106"/>
      <c r="B99" s="119" t="s">
        <v>91</v>
      </c>
      <c r="C99" s="120">
        <v>200</v>
      </c>
      <c r="D99" s="123">
        <v>13.32</v>
      </c>
      <c r="E99" s="123">
        <v>0</v>
      </c>
      <c r="F99" s="123">
        <v>44.92</v>
      </c>
      <c r="G99" s="123">
        <v>181.32</v>
      </c>
      <c r="H99" s="123">
        <v>17.91</v>
      </c>
    </row>
    <row r="100" spans="1:8" ht="11.25" customHeight="1" x14ac:dyDescent="0.2">
      <c r="A100" s="106"/>
      <c r="B100" s="113" t="s">
        <v>309</v>
      </c>
      <c r="C100" s="114">
        <v>180</v>
      </c>
      <c r="D100" s="110">
        <v>0.33</v>
      </c>
      <c r="E100" s="110">
        <v>0</v>
      </c>
      <c r="F100" s="110">
        <v>14.44</v>
      </c>
      <c r="G100" s="110">
        <v>38.299999999999997</v>
      </c>
      <c r="H100" s="115">
        <v>31.3</v>
      </c>
    </row>
    <row r="101" spans="1:8" ht="11.25" customHeight="1" x14ac:dyDescent="0.2">
      <c r="A101" s="90"/>
      <c r="B101" s="91" t="s">
        <v>137</v>
      </c>
      <c r="C101" s="92">
        <f>60+200+10+10+106+150+30+30+200+180</f>
        <v>976</v>
      </c>
      <c r="D101" s="93">
        <f>SUM(D94:D100)</f>
        <v>37.36</v>
      </c>
      <c r="E101" s="93">
        <f>SUM(E94:E100)</f>
        <v>30.699999999999996</v>
      </c>
      <c r="F101" s="93">
        <f>SUM(F94:F100)</f>
        <v>198.10000000000002</v>
      </c>
      <c r="G101" s="93">
        <f>SUM(G94:G100)</f>
        <v>1149.9099999999999</v>
      </c>
      <c r="H101" s="93">
        <f>SUM(H94:H100)</f>
        <v>207.47000000000003</v>
      </c>
    </row>
    <row r="102" spans="1:8" ht="11.25" customHeight="1" x14ac:dyDescent="0.2">
      <c r="A102" s="90"/>
      <c r="B102" s="95" t="s">
        <v>138</v>
      </c>
      <c r="C102" s="92">
        <f t="shared" ref="C102:H102" si="5">C92+C101</f>
        <v>1621</v>
      </c>
      <c r="D102" s="93">
        <f t="shared" si="5"/>
        <v>55.34</v>
      </c>
      <c r="E102" s="93">
        <f t="shared" si="5"/>
        <v>57.69</v>
      </c>
      <c r="F102" s="93">
        <f t="shared" si="5"/>
        <v>342.47</v>
      </c>
      <c r="G102" s="93">
        <f t="shared" si="5"/>
        <v>2041.4399999999998</v>
      </c>
      <c r="H102" s="93">
        <f t="shared" si="5"/>
        <v>329.40000000000003</v>
      </c>
    </row>
    <row r="103" spans="1:8" ht="11.25" customHeight="1" x14ac:dyDescent="0.2">
      <c r="A103" s="155" t="s">
        <v>43</v>
      </c>
      <c r="B103" s="156"/>
      <c r="C103" s="156"/>
      <c r="D103" s="156"/>
      <c r="E103" s="156"/>
      <c r="F103" s="156"/>
      <c r="G103" s="156"/>
      <c r="H103" s="157"/>
    </row>
    <row r="104" spans="1:8" ht="11.25" customHeight="1" x14ac:dyDescent="0.2">
      <c r="A104" s="155" t="s">
        <v>10</v>
      </c>
      <c r="B104" s="156"/>
      <c r="C104" s="156"/>
      <c r="D104" s="156"/>
      <c r="E104" s="156"/>
      <c r="F104" s="156"/>
      <c r="G104" s="156"/>
      <c r="H104" s="157"/>
    </row>
    <row r="105" spans="1:8" ht="11.25" customHeight="1" x14ac:dyDescent="0.2">
      <c r="A105" s="102">
        <v>344</v>
      </c>
      <c r="B105" s="105" t="s">
        <v>49</v>
      </c>
      <c r="C105" s="103">
        <v>60</v>
      </c>
      <c r="D105" s="104">
        <v>1.18</v>
      </c>
      <c r="E105" s="104">
        <v>3.09</v>
      </c>
      <c r="F105" s="104">
        <v>6.95</v>
      </c>
      <c r="G105" s="104">
        <v>60.41</v>
      </c>
      <c r="H105" s="104">
        <v>11.54</v>
      </c>
    </row>
    <row r="106" spans="1:8" ht="12" customHeight="1" x14ac:dyDescent="0.2">
      <c r="A106" s="87">
        <v>668</v>
      </c>
      <c r="B106" s="88" t="s">
        <v>114</v>
      </c>
      <c r="C106" s="58" t="s">
        <v>124</v>
      </c>
      <c r="D106" s="89">
        <v>3.38</v>
      </c>
      <c r="E106" s="89">
        <v>9.4499999999999993</v>
      </c>
      <c r="F106" s="89">
        <v>9.7100000000000009</v>
      </c>
      <c r="G106" s="89">
        <v>135.69999999999999</v>
      </c>
      <c r="H106" s="109">
        <v>48.98</v>
      </c>
    </row>
    <row r="107" spans="1:8" ht="12" customHeight="1" x14ac:dyDescent="0.2">
      <c r="A107" s="87">
        <v>744</v>
      </c>
      <c r="B107" s="88" t="s">
        <v>21</v>
      </c>
      <c r="C107" s="58" t="s">
        <v>14</v>
      </c>
      <c r="D107" s="89">
        <v>13.16</v>
      </c>
      <c r="E107" s="89">
        <v>19.98</v>
      </c>
      <c r="F107" s="89">
        <v>58.75</v>
      </c>
      <c r="G107" s="89">
        <v>468.16</v>
      </c>
      <c r="H107" s="109">
        <v>15.3</v>
      </c>
    </row>
    <row r="108" spans="1:8" ht="12" customHeight="1" x14ac:dyDescent="0.2">
      <c r="A108" s="87" t="s">
        <v>13</v>
      </c>
      <c r="B108" s="88" t="s">
        <v>33</v>
      </c>
      <c r="C108" s="58">
        <v>20</v>
      </c>
      <c r="D108" s="101">
        <v>0.53</v>
      </c>
      <c r="E108" s="101">
        <v>0.1</v>
      </c>
      <c r="F108" s="101">
        <v>2.67</v>
      </c>
      <c r="G108" s="101">
        <v>13.92</v>
      </c>
      <c r="H108" s="109">
        <v>1.68</v>
      </c>
    </row>
    <row r="109" spans="1:8" ht="12" customHeight="1" x14ac:dyDescent="0.2">
      <c r="A109" s="96">
        <v>1010</v>
      </c>
      <c r="B109" s="97" t="s">
        <v>26</v>
      </c>
      <c r="C109" s="98" t="s">
        <v>27</v>
      </c>
      <c r="D109" s="99">
        <v>0.52</v>
      </c>
      <c r="E109" s="99">
        <v>0.02</v>
      </c>
      <c r="F109" s="99">
        <v>30.44</v>
      </c>
      <c r="G109" s="99">
        <v>122.28</v>
      </c>
      <c r="H109" s="115">
        <v>4.6100000000000003</v>
      </c>
    </row>
    <row r="110" spans="1:8" ht="11.25" customHeight="1" x14ac:dyDescent="0.2">
      <c r="A110" s="90"/>
      <c r="B110" s="91" t="s">
        <v>136</v>
      </c>
      <c r="C110" s="92">
        <f>60+90+25+150+30+200+7</f>
        <v>562</v>
      </c>
      <c r="D110" s="93">
        <f>SUM(D105:D109)</f>
        <v>18.77</v>
      </c>
      <c r="E110" s="93">
        <f>SUM(E105:E109)</f>
        <v>32.64</v>
      </c>
      <c r="F110" s="93">
        <f>SUM(F105:F109)</f>
        <v>108.52</v>
      </c>
      <c r="G110" s="93">
        <f>SUM(G105:G109)</f>
        <v>800.46999999999991</v>
      </c>
      <c r="H110" s="93">
        <f>SUM(H105:H109)</f>
        <v>82.11</v>
      </c>
    </row>
    <row r="111" spans="1:8" ht="11.25" customHeight="1" x14ac:dyDescent="0.2">
      <c r="A111" s="158" t="s">
        <v>35</v>
      </c>
      <c r="B111" s="158"/>
      <c r="C111" s="158"/>
      <c r="D111" s="158"/>
      <c r="E111" s="158"/>
      <c r="F111" s="158"/>
      <c r="G111" s="158"/>
      <c r="H111" s="94"/>
    </row>
    <row r="112" spans="1:8" ht="11.25" customHeight="1" x14ac:dyDescent="0.2">
      <c r="A112" s="87" t="s">
        <v>13</v>
      </c>
      <c r="B112" s="88" t="s">
        <v>19</v>
      </c>
      <c r="C112" s="58">
        <v>60</v>
      </c>
      <c r="D112" s="131">
        <v>0.48</v>
      </c>
      <c r="E112" s="131">
        <v>0</v>
      </c>
      <c r="F112" s="131">
        <v>1.8</v>
      </c>
      <c r="G112" s="131">
        <v>11.4</v>
      </c>
      <c r="H112" s="104">
        <v>11.76</v>
      </c>
    </row>
    <row r="113" spans="1:181" ht="14.25" customHeight="1" x14ac:dyDescent="0.2">
      <c r="A113" s="102" t="s">
        <v>37</v>
      </c>
      <c r="B113" s="116" t="s">
        <v>104</v>
      </c>
      <c r="C113" s="103" t="s">
        <v>29</v>
      </c>
      <c r="D113" s="104">
        <v>7.44</v>
      </c>
      <c r="E113" s="104">
        <v>40.6</v>
      </c>
      <c r="F113" s="104">
        <v>27.54</v>
      </c>
      <c r="G113" s="104">
        <v>502.5</v>
      </c>
      <c r="H113" s="104">
        <v>18.45</v>
      </c>
    </row>
    <row r="114" spans="1:181" ht="11.25" customHeight="1" x14ac:dyDescent="0.2">
      <c r="A114" s="87">
        <v>773</v>
      </c>
      <c r="B114" s="88" t="s">
        <v>95</v>
      </c>
      <c r="C114" s="58" t="s">
        <v>128</v>
      </c>
      <c r="D114" s="89">
        <v>4.83</v>
      </c>
      <c r="E114" s="89">
        <v>20.38</v>
      </c>
      <c r="F114" s="89">
        <v>20.52</v>
      </c>
      <c r="G114" s="89">
        <v>286.54000000000002</v>
      </c>
      <c r="H114" s="104">
        <v>111.53</v>
      </c>
    </row>
    <row r="115" spans="1:181" ht="22.15" customHeight="1" x14ac:dyDescent="0.2">
      <c r="A115" s="87" t="s">
        <v>13</v>
      </c>
      <c r="B115" s="88" t="s">
        <v>22</v>
      </c>
      <c r="C115" s="58" t="s">
        <v>87</v>
      </c>
      <c r="D115" s="99">
        <v>1.3</v>
      </c>
      <c r="E115" s="99">
        <v>0.2</v>
      </c>
      <c r="F115" s="99">
        <v>7.35</v>
      </c>
      <c r="G115" s="99">
        <v>34.880000000000003</v>
      </c>
      <c r="H115" s="109">
        <v>3.36</v>
      </c>
    </row>
    <row r="116" spans="1:181" ht="10.9" customHeight="1" x14ac:dyDescent="0.2">
      <c r="A116" s="87">
        <v>934</v>
      </c>
      <c r="B116" s="88" t="s">
        <v>31</v>
      </c>
      <c r="C116" s="58">
        <v>200</v>
      </c>
      <c r="D116" s="101">
        <v>0</v>
      </c>
      <c r="E116" s="99">
        <v>0</v>
      </c>
      <c r="F116" s="99">
        <v>26.2</v>
      </c>
      <c r="G116" s="99">
        <v>101.24</v>
      </c>
      <c r="H116" s="109">
        <v>8.9499999999999993</v>
      </c>
    </row>
    <row r="117" spans="1:181" ht="11.25" customHeight="1" x14ac:dyDescent="0.2">
      <c r="A117" s="90"/>
      <c r="B117" s="91" t="s">
        <v>137</v>
      </c>
      <c r="C117" s="92">
        <f>60+200+10+150+90+30+30+200</f>
        <v>770</v>
      </c>
      <c r="D117" s="93">
        <f>SUM(D112:D116)</f>
        <v>14.05</v>
      </c>
      <c r="E117" s="93">
        <f>SUM(E112:E116)</f>
        <v>61.180000000000007</v>
      </c>
      <c r="F117" s="93">
        <f>SUM(F112:F116)</f>
        <v>83.41</v>
      </c>
      <c r="G117" s="93">
        <f>SUM(G112:G116)</f>
        <v>936.56000000000006</v>
      </c>
      <c r="H117" s="93">
        <f>SUM(H112:H116)</f>
        <v>154.05000000000001</v>
      </c>
    </row>
    <row r="118" spans="1:181" ht="11.25" customHeight="1" x14ac:dyDescent="0.2">
      <c r="A118" s="90"/>
      <c r="B118" s="95" t="s">
        <v>138</v>
      </c>
      <c r="C118" s="92">
        <f t="shared" ref="C118:H118" si="6">C110+C117</f>
        <v>1332</v>
      </c>
      <c r="D118" s="93">
        <f t="shared" si="6"/>
        <v>32.82</v>
      </c>
      <c r="E118" s="93">
        <f t="shared" si="6"/>
        <v>93.820000000000007</v>
      </c>
      <c r="F118" s="93">
        <f t="shared" si="6"/>
        <v>191.93</v>
      </c>
      <c r="G118" s="93">
        <f t="shared" si="6"/>
        <v>1737.03</v>
      </c>
      <c r="H118" s="93">
        <f t="shared" si="6"/>
        <v>236.16000000000003</v>
      </c>
    </row>
    <row r="119" spans="1:181" ht="11.25" customHeight="1" x14ac:dyDescent="0.2">
      <c r="A119" s="155" t="s">
        <v>47</v>
      </c>
      <c r="B119" s="156"/>
      <c r="C119" s="156"/>
      <c r="D119" s="156"/>
      <c r="E119" s="156"/>
      <c r="F119" s="156"/>
      <c r="G119" s="156"/>
      <c r="H119" s="157"/>
    </row>
    <row r="120" spans="1:181" ht="11.25" customHeight="1" x14ac:dyDescent="0.2">
      <c r="A120" s="155" t="s">
        <v>10</v>
      </c>
      <c r="B120" s="156"/>
      <c r="C120" s="156"/>
      <c r="D120" s="156"/>
      <c r="E120" s="156"/>
      <c r="F120" s="156"/>
      <c r="G120" s="156"/>
      <c r="H120" s="157"/>
    </row>
    <row r="121" spans="1:181" ht="11.25" customHeight="1" x14ac:dyDescent="0.2">
      <c r="A121" s="102">
        <v>411</v>
      </c>
      <c r="B121" s="105" t="s">
        <v>105</v>
      </c>
      <c r="C121" s="103" t="s">
        <v>53</v>
      </c>
      <c r="D121" s="104">
        <v>17.3</v>
      </c>
      <c r="E121" s="104">
        <v>16.739999999999998</v>
      </c>
      <c r="F121" s="104">
        <v>89.82</v>
      </c>
      <c r="G121" s="104">
        <v>578.29999999999995</v>
      </c>
      <c r="H121" s="104">
        <v>26.31</v>
      </c>
    </row>
    <row r="122" spans="1:181" ht="11.25" customHeight="1" x14ac:dyDescent="0.2">
      <c r="A122" s="106" t="s">
        <v>108</v>
      </c>
      <c r="B122" s="107" t="s">
        <v>51</v>
      </c>
      <c r="C122" s="129" t="s">
        <v>129</v>
      </c>
      <c r="D122" s="89">
        <v>1.17</v>
      </c>
      <c r="E122" s="89">
        <v>0.95</v>
      </c>
      <c r="F122" s="89">
        <v>2.9</v>
      </c>
      <c r="G122" s="89">
        <v>23.74</v>
      </c>
      <c r="H122" s="109">
        <v>6.53</v>
      </c>
    </row>
    <row r="123" spans="1:181" ht="11.25" customHeight="1" x14ac:dyDescent="0.2">
      <c r="A123" s="96">
        <v>1009</v>
      </c>
      <c r="B123" s="97" t="s">
        <v>17</v>
      </c>
      <c r="C123" s="98">
        <v>200</v>
      </c>
      <c r="D123" s="99">
        <v>0.2</v>
      </c>
      <c r="E123" s="99">
        <v>0</v>
      </c>
      <c r="F123" s="99">
        <v>15</v>
      </c>
      <c r="G123" s="99">
        <v>56</v>
      </c>
      <c r="H123" s="115">
        <v>2.96</v>
      </c>
    </row>
    <row r="124" spans="1:181" ht="11.25" customHeight="1" x14ac:dyDescent="0.2">
      <c r="A124" s="106"/>
      <c r="B124" s="113" t="s">
        <v>309</v>
      </c>
      <c r="C124" s="114">
        <v>180</v>
      </c>
      <c r="D124" s="110">
        <v>0.33</v>
      </c>
      <c r="E124" s="110">
        <v>0</v>
      </c>
      <c r="F124" s="110">
        <v>14.44</v>
      </c>
      <c r="G124" s="110">
        <v>38.299999999999997</v>
      </c>
      <c r="H124" s="115">
        <v>31.3</v>
      </c>
    </row>
    <row r="125" spans="1:181" ht="11.25" customHeight="1" x14ac:dyDescent="0.2">
      <c r="A125" s="90"/>
      <c r="B125" s="91" t="s">
        <v>136</v>
      </c>
      <c r="C125" s="92">
        <f>200+5+30+10+200+180</f>
        <v>625</v>
      </c>
      <c r="D125" s="93">
        <f>SUM(D121:D124)</f>
        <v>18.999999999999996</v>
      </c>
      <c r="E125" s="93">
        <f>SUM(E121:E124)</f>
        <v>17.689999999999998</v>
      </c>
      <c r="F125" s="93">
        <f>SUM(F121:F124)</f>
        <v>122.16</v>
      </c>
      <c r="G125" s="93">
        <f>SUM(G121:G124)</f>
        <v>696.33999999999992</v>
      </c>
      <c r="H125" s="93">
        <f>SUM(H121:H124)</f>
        <v>67.099999999999994</v>
      </c>
    </row>
    <row r="126" spans="1:181" ht="11.25" customHeight="1" x14ac:dyDescent="0.2">
      <c r="A126" s="155" t="s">
        <v>28</v>
      </c>
      <c r="B126" s="156"/>
      <c r="C126" s="156"/>
      <c r="D126" s="156"/>
      <c r="E126" s="156"/>
      <c r="F126" s="156"/>
      <c r="G126" s="157"/>
      <c r="H126" s="94"/>
    </row>
    <row r="127" spans="1:181" ht="11.25" customHeight="1" x14ac:dyDescent="0.2">
      <c r="A127" s="87" t="s">
        <v>13</v>
      </c>
      <c r="B127" s="88" t="s">
        <v>19</v>
      </c>
      <c r="C127" s="58">
        <v>60</v>
      </c>
      <c r="D127" s="131">
        <v>0.48</v>
      </c>
      <c r="E127" s="131">
        <v>0</v>
      </c>
      <c r="F127" s="131">
        <v>1.8</v>
      </c>
      <c r="G127" s="131">
        <v>11.4</v>
      </c>
      <c r="H127" s="104">
        <v>11.76</v>
      </c>
    </row>
    <row r="128" spans="1:181" s="4" customFormat="1" ht="12" customHeight="1" x14ac:dyDescent="0.2">
      <c r="A128" s="87">
        <v>217</v>
      </c>
      <c r="B128" s="88" t="s">
        <v>102</v>
      </c>
      <c r="C128" s="58" t="s">
        <v>79</v>
      </c>
      <c r="D128" s="89">
        <v>6.74</v>
      </c>
      <c r="E128" s="89">
        <v>10.42</v>
      </c>
      <c r="F128" s="89">
        <v>18.739999999999998</v>
      </c>
      <c r="G128" s="89">
        <v>194.04</v>
      </c>
      <c r="H128" s="104">
        <v>25.16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</row>
    <row r="129" spans="1:8" ht="11.25" customHeight="1" x14ac:dyDescent="0.2">
      <c r="A129" s="106">
        <v>671</v>
      </c>
      <c r="B129" s="107" t="s">
        <v>313</v>
      </c>
      <c r="C129" s="108">
        <v>90</v>
      </c>
      <c r="D129" s="109">
        <v>11.57</v>
      </c>
      <c r="E129" s="109">
        <v>12.16</v>
      </c>
      <c r="F129" s="109">
        <v>7.17</v>
      </c>
      <c r="G129" s="109">
        <v>181.87</v>
      </c>
      <c r="H129" s="109">
        <v>85.7</v>
      </c>
    </row>
    <row r="130" spans="1:8" ht="11.25" customHeight="1" x14ac:dyDescent="0.2">
      <c r="A130" s="87">
        <v>753</v>
      </c>
      <c r="B130" s="88" t="s">
        <v>106</v>
      </c>
      <c r="C130" s="58" t="s">
        <v>122</v>
      </c>
      <c r="D130" s="89">
        <v>8.77</v>
      </c>
      <c r="E130" s="89">
        <v>13.58</v>
      </c>
      <c r="F130" s="89">
        <v>53.46</v>
      </c>
      <c r="G130" s="89">
        <v>370.7</v>
      </c>
      <c r="H130" s="109">
        <v>10.66</v>
      </c>
    </row>
    <row r="131" spans="1:8" ht="11.25" customHeight="1" x14ac:dyDescent="0.2">
      <c r="A131" s="87" t="s">
        <v>13</v>
      </c>
      <c r="B131" s="88" t="s">
        <v>22</v>
      </c>
      <c r="C131" s="58" t="s">
        <v>87</v>
      </c>
      <c r="D131" s="99">
        <v>1.3</v>
      </c>
      <c r="E131" s="99">
        <v>0.2</v>
      </c>
      <c r="F131" s="99">
        <v>7.35</v>
      </c>
      <c r="G131" s="99">
        <v>34.880000000000003</v>
      </c>
      <c r="H131" s="109">
        <v>3.36</v>
      </c>
    </row>
    <row r="132" spans="1:8" ht="11.25" customHeight="1" x14ac:dyDescent="0.2">
      <c r="A132" s="87">
        <v>933</v>
      </c>
      <c r="B132" s="88" t="s">
        <v>23</v>
      </c>
      <c r="C132" s="58">
        <v>200</v>
      </c>
      <c r="D132" s="101">
        <v>1.6</v>
      </c>
      <c r="E132" s="99">
        <v>0</v>
      </c>
      <c r="F132" s="99">
        <v>34</v>
      </c>
      <c r="G132" s="99">
        <v>129.80000000000001</v>
      </c>
      <c r="H132" s="109">
        <v>6.29</v>
      </c>
    </row>
    <row r="133" spans="1:8" ht="11.25" customHeight="1" x14ac:dyDescent="0.2">
      <c r="A133" s="106"/>
      <c r="B133" s="113" t="s">
        <v>309</v>
      </c>
      <c r="C133" s="114">
        <v>180</v>
      </c>
      <c r="D133" s="110">
        <v>0.33</v>
      </c>
      <c r="E133" s="110">
        <v>0</v>
      </c>
      <c r="F133" s="110">
        <v>14.44</v>
      </c>
      <c r="G133" s="110">
        <v>38.299999999999997</v>
      </c>
      <c r="H133" s="115">
        <v>31.3</v>
      </c>
    </row>
    <row r="134" spans="1:8" ht="11.25" customHeight="1" x14ac:dyDescent="0.2">
      <c r="A134" s="90"/>
      <c r="B134" s="91" t="s">
        <v>137</v>
      </c>
      <c r="C134" s="92">
        <f>60+200+10+10+90+150+5+30+30+200+180</f>
        <v>965</v>
      </c>
      <c r="D134" s="93">
        <f>SUM(D127:D133)</f>
        <v>30.79</v>
      </c>
      <c r="E134" s="93">
        <f>SUM(E127:E133)</f>
        <v>36.36</v>
      </c>
      <c r="F134" s="93">
        <f>SUM(F127:F133)</f>
        <v>136.96</v>
      </c>
      <c r="G134" s="93">
        <f>SUM(G127:G133)</f>
        <v>960.99</v>
      </c>
      <c r="H134" s="93">
        <f>SUM(H127:H133)</f>
        <v>174.23000000000002</v>
      </c>
    </row>
    <row r="135" spans="1:8" ht="11.25" customHeight="1" x14ac:dyDescent="0.2">
      <c r="A135" s="90"/>
      <c r="B135" s="95" t="s">
        <v>138</v>
      </c>
      <c r="C135" s="92">
        <f t="shared" ref="C135:H135" si="7">C125+C134</f>
        <v>1590</v>
      </c>
      <c r="D135" s="93">
        <f t="shared" si="7"/>
        <v>49.789999999999992</v>
      </c>
      <c r="E135" s="93">
        <f t="shared" si="7"/>
        <v>54.05</v>
      </c>
      <c r="F135" s="93">
        <f t="shared" si="7"/>
        <v>259.12</v>
      </c>
      <c r="G135" s="93">
        <f t="shared" si="7"/>
        <v>1657.33</v>
      </c>
      <c r="H135" s="93">
        <f t="shared" si="7"/>
        <v>241.33</v>
      </c>
    </row>
    <row r="136" spans="1:8" ht="11.25" customHeight="1" x14ac:dyDescent="0.2">
      <c r="A136" s="155" t="s">
        <v>48</v>
      </c>
      <c r="B136" s="156"/>
      <c r="C136" s="156"/>
      <c r="D136" s="156"/>
      <c r="E136" s="156"/>
      <c r="F136" s="156"/>
      <c r="G136" s="156"/>
      <c r="H136" s="157"/>
    </row>
    <row r="137" spans="1:8" ht="11.25" customHeight="1" x14ac:dyDescent="0.2">
      <c r="A137" s="155" t="s">
        <v>10</v>
      </c>
      <c r="B137" s="156"/>
      <c r="C137" s="156"/>
      <c r="D137" s="156"/>
      <c r="E137" s="156"/>
      <c r="F137" s="156"/>
      <c r="G137" s="156"/>
      <c r="H137" s="157"/>
    </row>
    <row r="138" spans="1:8" ht="11.25" customHeight="1" x14ac:dyDescent="0.2">
      <c r="A138" s="87" t="s">
        <v>13</v>
      </c>
      <c r="B138" s="88" t="s">
        <v>19</v>
      </c>
      <c r="C138" s="58">
        <v>60</v>
      </c>
      <c r="D138" s="131">
        <v>0.48</v>
      </c>
      <c r="E138" s="131">
        <v>0</v>
      </c>
      <c r="F138" s="131">
        <v>1.8</v>
      </c>
      <c r="G138" s="131">
        <v>11.4</v>
      </c>
      <c r="H138" s="104">
        <v>11.76</v>
      </c>
    </row>
    <row r="139" spans="1:8" ht="11.25" customHeight="1" x14ac:dyDescent="0.2">
      <c r="A139" s="87">
        <v>642</v>
      </c>
      <c r="B139" s="88" t="s">
        <v>131</v>
      </c>
      <c r="C139" s="58" t="s">
        <v>128</v>
      </c>
      <c r="D139" s="89">
        <v>3.65</v>
      </c>
      <c r="E139" s="89">
        <v>6.15</v>
      </c>
      <c r="F139" s="89">
        <v>36.1</v>
      </c>
      <c r="G139" s="89">
        <v>214.7</v>
      </c>
      <c r="H139" s="104">
        <v>108.49</v>
      </c>
    </row>
    <row r="140" spans="1:8" ht="11.25" customHeight="1" x14ac:dyDescent="0.2">
      <c r="A140" s="87" t="s">
        <v>15</v>
      </c>
      <c r="B140" s="88" t="s">
        <v>16</v>
      </c>
      <c r="C140" s="129" t="s">
        <v>129</v>
      </c>
      <c r="D140" s="89">
        <v>1.17</v>
      </c>
      <c r="E140" s="89">
        <v>0.95</v>
      </c>
      <c r="F140" s="89">
        <v>2.9</v>
      </c>
      <c r="G140" s="89">
        <v>23.74</v>
      </c>
      <c r="H140" s="109">
        <v>6.53</v>
      </c>
    </row>
    <row r="141" spans="1:8" ht="11.25" customHeight="1" x14ac:dyDescent="0.2">
      <c r="A141" s="96">
        <v>1011</v>
      </c>
      <c r="B141" s="97" t="s">
        <v>98</v>
      </c>
      <c r="C141" s="98">
        <v>200</v>
      </c>
      <c r="D141" s="99">
        <v>3.3</v>
      </c>
      <c r="E141" s="99">
        <v>3.2</v>
      </c>
      <c r="F141" s="99">
        <v>34.72</v>
      </c>
      <c r="G141" s="99">
        <v>117.52</v>
      </c>
      <c r="H141" s="104">
        <v>11.29</v>
      </c>
    </row>
    <row r="142" spans="1:8" ht="11.25" customHeight="1" x14ac:dyDescent="0.2">
      <c r="A142" s="90"/>
      <c r="B142" s="91" t="s">
        <v>136</v>
      </c>
      <c r="C142" s="92">
        <f>60+150+90+30+10+200</f>
        <v>540</v>
      </c>
      <c r="D142" s="93">
        <f>SUM(D138:D141)</f>
        <v>8.6</v>
      </c>
      <c r="E142" s="93">
        <f>SUM(E138:E141)</f>
        <v>10.3</v>
      </c>
      <c r="F142" s="93">
        <f>SUM(F138:F141)</f>
        <v>75.52</v>
      </c>
      <c r="G142" s="93">
        <f>SUM(G138:G141)</f>
        <v>367.36</v>
      </c>
      <c r="H142" s="93">
        <f>SUM(H138:H141)</f>
        <v>138.07</v>
      </c>
    </row>
    <row r="143" spans="1:8" ht="11.25" customHeight="1" x14ac:dyDescent="0.2">
      <c r="A143" s="155" t="s">
        <v>35</v>
      </c>
      <c r="B143" s="156"/>
      <c r="C143" s="156"/>
      <c r="D143" s="156"/>
      <c r="E143" s="156"/>
      <c r="F143" s="156"/>
      <c r="G143" s="156"/>
      <c r="H143" s="157"/>
    </row>
    <row r="144" spans="1:8" ht="11.25" customHeight="1" x14ac:dyDescent="0.2">
      <c r="A144" s="87" t="s">
        <v>13</v>
      </c>
      <c r="B144" s="88" t="s">
        <v>86</v>
      </c>
      <c r="C144" s="58" t="s">
        <v>87</v>
      </c>
      <c r="D144" s="89">
        <v>0.28000000000000003</v>
      </c>
      <c r="E144" s="89">
        <v>0.05</v>
      </c>
      <c r="F144" s="89">
        <v>0.95</v>
      </c>
      <c r="G144" s="89">
        <v>5.7</v>
      </c>
      <c r="H144" s="104">
        <v>16.86</v>
      </c>
    </row>
    <row r="145" spans="1:8" ht="25.5" customHeight="1" x14ac:dyDescent="0.2">
      <c r="A145" s="102">
        <v>216</v>
      </c>
      <c r="B145" s="116" t="s">
        <v>107</v>
      </c>
      <c r="C145" s="103" t="s">
        <v>29</v>
      </c>
      <c r="D145" s="104">
        <v>6.98</v>
      </c>
      <c r="E145" s="104">
        <v>8.42</v>
      </c>
      <c r="F145" s="104">
        <v>21.9</v>
      </c>
      <c r="G145" s="104">
        <v>188.92</v>
      </c>
      <c r="H145" s="104">
        <v>16.079999999999998</v>
      </c>
    </row>
    <row r="146" spans="1:8" ht="11.25" customHeight="1" x14ac:dyDescent="0.2">
      <c r="A146" s="87">
        <v>671</v>
      </c>
      <c r="B146" s="88" t="s">
        <v>20</v>
      </c>
      <c r="C146" s="58">
        <v>90</v>
      </c>
      <c r="D146" s="89">
        <v>2.88</v>
      </c>
      <c r="E146" s="89">
        <v>5.69</v>
      </c>
      <c r="F146" s="89">
        <v>12.84</v>
      </c>
      <c r="G146" s="89">
        <v>110.21</v>
      </c>
      <c r="H146" s="104">
        <v>51.15</v>
      </c>
    </row>
    <row r="147" spans="1:8" ht="11.25" customHeight="1" x14ac:dyDescent="0.2">
      <c r="A147" s="87">
        <v>744</v>
      </c>
      <c r="B147" s="88" t="s">
        <v>21</v>
      </c>
      <c r="C147" s="58" t="s">
        <v>14</v>
      </c>
      <c r="D147" s="89">
        <v>13.16</v>
      </c>
      <c r="E147" s="89">
        <v>19.98</v>
      </c>
      <c r="F147" s="89">
        <v>58.75</v>
      </c>
      <c r="G147" s="89">
        <v>468.16</v>
      </c>
      <c r="H147" s="109">
        <v>19.82</v>
      </c>
    </row>
    <row r="148" spans="1:8" ht="13.15" customHeight="1" x14ac:dyDescent="0.2">
      <c r="A148" s="87" t="s">
        <v>13</v>
      </c>
      <c r="B148" s="88" t="s">
        <v>22</v>
      </c>
      <c r="C148" s="58" t="s">
        <v>87</v>
      </c>
      <c r="D148" s="99">
        <v>1.3</v>
      </c>
      <c r="E148" s="99">
        <v>0.2</v>
      </c>
      <c r="F148" s="99">
        <v>7.35</v>
      </c>
      <c r="G148" s="99">
        <v>34.880000000000003</v>
      </c>
      <c r="H148" s="109">
        <v>3.36</v>
      </c>
    </row>
    <row r="149" spans="1:8" ht="11.25" customHeight="1" x14ac:dyDescent="0.2">
      <c r="A149" s="87">
        <v>932</v>
      </c>
      <c r="B149" s="88" t="s">
        <v>46</v>
      </c>
      <c r="C149" s="58">
        <v>200</v>
      </c>
      <c r="D149" s="101">
        <v>1.1599999999999999</v>
      </c>
      <c r="E149" s="99">
        <v>0.24</v>
      </c>
      <c r="F149" s="99">
        <v>56.34</v>
      </c>
      <c r="G149" s="99">
        <v>219.34</v>
      </c>
      <c r="H149" s="109">
        <v>12.22</v>
      </c>
    </row>
    <row r="150" spans="1:8" ht="11.25" customHeight="1" x14ac:dyDescent="0.2">
      <c r="A150" s="90"/>
      <c r="B150" s="91" t="s">
        <v>137</v>
      </c>
      <c r="C150" s="92">
        <f>30+30+200+10+90+150+10+30+30+200</f>
        <v>780</v>
      </c>
      <c r="D150" s="93">
        <f>SUM(D144:D149)</f>
        <v>25.76</v>
      </c>
      <c r="E150" s="93">
        <f>SUM(E144:E149)</f>
        <v>34.580000000000005</v>
      </c>
      <c r="F150" s="93">
        <f>SUM(F144:F149)</f>
        <v>158.13</v>
      </c>
      <c r="G150" s="93">
        <f>SUM(G144:G149)</f>
        <v>1027.21</v>
      </c>
      <c r="H150" s="93">
        <f>SUM(H144:H149)</f>
        <v>119.49</v>
      </c>
    </row>
    <row r="151" spans="1:8" ht="11.25" customHeight="1" x14ac:dyDescent="0.2">
      <c r="A151" s="90"/>
      <c r="B151" s="95" t="s">
        <v>138</v>
      </c>
      <c r="C151" s="92">
        <f t="shared" ref="C151:H151" si="8">C142+C150</f>
        <v>1320</v>
      </c>
      <c r="D151" s="93">
        <f t="shared" si="8"/>
        <v>34.36</v>
      </c>
      <c r="E151" s="93">
        <f t="shared" si="8"/>
        <v>44.88000000000001</v>
      </c>
      <c r="F151" s="93">
        <f t="shared" si="8"/>
        <v>233.64999999999998</v>
      </c>
      <c r="G151" s="93">
        <f t="shared" si="8"/>
        <v>1394.5700000000002</v>
      </c>
      <c r="H151" s="93">
        <f t="shared" si="8"/>
        <v>257.56</v>
      </c>
    </row>
    <row r="152" spans="1:8" ht="11.25" customHeight="1" x14ac:dyDescent="0.2">
      <c r="A152" s="155" t="s">
        <v>50</v>
      </c>
      <c r="B152" s="156"/>
      <c r="C152" s="156"/>
      <c r="D152" s="156"/>
      <c r="E152" s="156"/>
      <c r="F152" s="156"/>
      <c r="G152" s="156"/>
      <c r="H152" s="157"/>
    </row>
    <row r="153" spans="1:8" ht="11.25" customHeight="1" x14ac:dyDescent="0.2">
      <c r="A153" s="155" t="s">
        <v>10</v>
      </c>
      <c r="B153" s="156"/>
      <c r="C153" s="156"/>
      <c r="D153" s="156"/>
      <c r="E153" s="156"/>
      <c r="F153" s="156"/>
      <c r="G153" s="156"/>
      <c r="H153" s="157"/>
    </row>
    <row r="154" spans="1:8" ht="11.25" customHeight="1" x14ac:dyDescent="0.2">
      <c r="A154" s="96">
        <v>151</v>
      </c>
      <c r="B154" s="133" t="s">
        <v>307</v>
      </c>
      <c r="C154" s="134" t="s">
        <v>127</v>
      </c>
      <c r="D154" s="135">
        <v>22.97</v>
      </c>
      <c r="E154" s="135">
        <v>23.33</v>
      </c>
      <c r="F154" s="135">
        <v>67.319999999999993</v>
      </c>
      <c r="G154" s="135">
        <v>643.83000000000004</v>
      </c>
      <c r="H154" s="104">
        <v>91.54</v>
      </c>
    </row>
    <row r="155" spans="1:8" ht="11.25" customHeight="1" x14ac:dyDescent="0.2">
      <c r="A155" s="96">
        <v>1009</v>
      </c>
      <c r="B155" s="97" t="s">
        <v>17</v>
      </c>
      <c r="C155" s="98">
        <v>200</v>
      </c>
      <c r="D155" s="99">
        <v>0.2</v>
      </c>
      <c r="E155" s="99">
        <v>0</v>
      </c>
      <c r="F155" s="99">
        <v>15</v>
      </c>
      <c r="G155" s="99">
        <v>56</v>
      </c>
      <c r="H155" s="109">
        <v>2.96</v>
      </c>
    </row>
    <row r="156" spans="1:8" ht="11.25" customHeight="1" x14ac:dyDescent="0.2">
      <c r="A156" s="112"/>
      <c r="B156" s="113" t="s">
        <v>310</v>
      </c>
      <c r="C156" s="114">
        <v>330</v>
      </c>
      <c r="D156" s="110">
        <v>34.85</v>
      </c>
      <c r="E156" s="110">
        <v>26.14</v>
      </c>
      <c r="F156" s="110">
        <v>49.01</v>
      </c>
      <c r="G156" s="110">
        <v>566.28</v>
      </c>
      <c r="H156" s="109">
        <v>49.97</v>
      </c>
    </row>
    <row r="157" spans="1:8" ht="11.25" customHeight="1" x14ac:dyDescent="0.2">
      <c r="A157" s="90"/>
      <c r="B157" s="91" t="s">
        <v>136</v>
      </c>
      <c r="C157" s="92">
        <f>150+20+200+330</f>
        <v>700</v>
      </c>
      <c r="D157" s="93">
        <f>SUM(D154:D156)</f>
        <v>58.019999999999996</v>
      </c>
      <c r="E157" s="93">
        <f>SUM(E154:E156)</f>
        <v>49.47</v>
      </c>
      <c r="F157" s="93">
        <f>SUM(F154:F156)</f>
        <v>131.32999999999998</v>
      </c>
      <c r="G157" s="93">
        <f>SUM(G154:G156)</f>
        <v>1266.1100000000001</v>
      </c>
      <c r="H157" s="93">
        <f>SUM(H154:H156)</f>
        <v>144.47</v>
      </c>
    </row>
    <row r="158" spans="1:8" ht="11.25" customHeight="1" x14ac:dyDescent="0.2">
      <c r="A158" s="155" t="s">
        <v>35</v>
      </c>
      <c r="B158" s="156"/>
      <c r="C158" s="156"/>
      <c r="D158" s="156"/>
      <c r="E158" s="156"/>
      <c r="F158" s="156"/>
      <c r="G158" s="156"/>
      <c r="H158" s="157"/>
    </row>
    <row r="159" spans="1:8" ht="11.25" customHeight="1" x14ac:dyDescent="0.2">
      <c r="A159" s="87" t="s">
        <v>13</v>
      </c>
      <c r="B159" s="88" t="s">
        <v>12</v>
      </c>
      <c r="C159" s="58">
        <v>60</v>
      </c>
      <c r="D159" s="89">
        <v>0.4</v>
      </c>
      <c r="E159" s="89">
        <v>0.7</v>
      </c>
      <c r="F159" s="89">
        <v>1.37</v>
      </c>
      <c r="G159" s="89">
        <v>8.64</v>
      </c>
      <c r="H159" s="104">
        <v>14.59</v>
      </c>
    </row>
    <row r="160" spans="1:8" ht="14.25" customHeight="1" x14ac:dyDescent="0.2">
      <c r="A160" s="121">
        <v>131</v>
      </c>
      <c r="B160" s="122" t="s">
        <v>317</v>
      </c>
      <c r="C160" s="120" t="s">
        <v>79</v>
      </c>
      <c r="D160" s="123">
        <v>5.77</v>
      </c>
      <c r="E160" s="123">
        <v>6.65</v>
      </c>
      <c r="F160" s="123">
        <v>13.83</v>
      </c>
      <c r="G160" s="123">
        <v>138.18</v>
      </c>
      <c r="H160" s="123">
        <v>28.5</v>
      </c>
    </row>
    <row r="161" spans="1:10" ht="11.25" customHeight="1" x14ac:dyDescent="0.2">
      <c r="A161" s="87">
        <v>541</v>
      </c>
      <c r="B161" s="88" t="s">
        <v>38</v>
      </c>
      <c r="C161" s="58">
        <v>90</v>
      </c>
      <c r="D161" s="89">
        <v>8.1</v>
      </c>
      <c r="E161" s="89">
        <v>11.33</v>
      </c>
      <c r="F161" s="89">
        <v>16.28</v>
      </c>
      <c r="G161" s="89">
        <v>196.82</v>
      </c>
      <c r="H161" s="89">
        <v>64.680000000000007</v>
      </c>
    </row>
    <row r="162" spans="1:10" ht="11.25" customHeight="1" x14ac:dyDescent="0.2">
      <c r="A162" s="87">
        <v>759</v>
      </c>
      <c r="B162" s="88" t="s">
        <v>80</v>
      </c>
      <c r="C162" s="58">
        <v>150</v>
      </c>
      <c r="D162" s="89">
        <v>4.93</v>
      </c>
      <c r="E162" s="89">
        <v>7.67</v>
      </c>
      <c r="F162" s="89">
        <v>33.14</v>
      </c>
      <c r="G162" s="89">
        <v>222.01</v>
      </c>
      <c r="H162" s="104">
        <v>18.66</v>
      </c>
    </row>
    <row r="163" spans="1:10" ht="11.25" customHeight="1" x14ac:dyDescent="0.2">
      <c r="A163" s="87" t="s">
        <v>13</v>
      </c>
      <c r="B163" s="88" t="s">
        <v>22</v>
      </c>
      <c r="C163" s="58" t="s">
        <v>87</v>
      </c>
      <c r="D163" s="99">
        <v>1.3</v>
      </c>
      <c r="E163" s="99">
        <v>0.2</v>
      </c>
      <c r="F163" s="99">
        <v>7.35</v>
      </c>
      <c r="G163" s="99">
        <v>34.880000000000003</v>
      </c>
      <c r="H163" s="109">
        <v>3.36</v>
      </c>
    </row>
    <row r="164" spans="1:10" ht="11.25" customHeight="1" x14ac:dyDescent="0.2">
      <c r="A164" s="87">
        <v>932</v>
      </c>
      <c r="B164" s="88" t="s">
        <v>46</v>
      </c>
      <c r="C164" s="58">
        <v>200</v>
      </c>
      <c r="D164" s="101">
        <v>1.1599999999999999</v>
      </c>
      <c r="E164" s="99">
        <v>0.24</v>
      </c>
      <c r="F164" s="99">
        <v>56.34</v>
      </c>
      <c r="G164" s="99">
        <v>219.34</v>
      </c>
      <c r="H164" s="109">
        <v>12.22</v>
      </c>
    </row>
    <row r="165" spans="1:10" ht="11.25" customHeight="1" x14ac:dyDescent="0.2">
      <c r="A165" s="90"/>
      <c r="B165" s="91" t="s">
        <v>137</v>
      </c>
      <c r="C165" s="92">
        <f>60+200+10+10+150+90+30+30+200</f>
        <v>780</v>
      </c>
      <c r="D165" s="93">
        <f>SUM(D159:D164)</f>
        <v>21.66</v>
      </c>
      <c r="E165" s="93">
        <f>SUM(E159:E164)</f>
        <v>26.79</v>
      </c>
      <c r="F165" s="93">
        <f>SUM(F159:F164)</f>
        <v>128.31</v>
      </c>
      <c r="G165" s="93">
        <f>SUM(G159:G164)</f>
        <v>819.87</v>
      </c>
      <c r="H165" s="93">
        <f>SUM(H159:H164)</f>
        <v>142.01000000000002</v>
      </c>
    </row>
    <row r="166" spans="1:10" ht="11.25" customHeight="1" x14ac:dyDescent="0.2">
      <c r="A166" s="90"/>
      <c r="B166" s="95" t="s">
        <v>138</v>
      </c>
      <c r="C166" s="92">
        <f t="shared" ref="C166:H166" si="9">C157+C165</f>
        <v>1480</v>
      </c>
      <c r="D166" s="93">
        <f t="shared" si="9"/>
        <v>79.679999999999993</v>
      </c>
      <c r="E166" s="93">
        <f t="shared" si="9"/>
        <v>76.259999999999991</v>
      </c>
      <c r="F166" s="93">
        <f t="shared" si="9"/>
        <v>259.64</v>
      </c>
      <c r="G166" s="93">
        <f t="shared" si="9"/>
        <v>2085.98</v>
      </c>
      <c r="H166" s="93">
        <f t="shared" si="9"/>
        <v>286.48</v>
      </c>
    </row>
    <row r="167" spans="1:10" ht="36" customHeight="1" x14ac:dyDescent="0.2">
      <c r="A167" s="143" t="s">
        <v>146</v>
      </c>
      <c r="B167" s="143"/>
      <c r="C167" s="143"/>
      <c r="D167" s="143"/>
      <c r="E167" s="143"/>
      <c r="F167" s="143"/>
      <c r="G167" s="143"/>
      <c r="H167" s="22"/>
    </row>
    <row r="168" spans="1:10" ht="10.9" customHeight="1" x14ac:dyDescent="0.2">
      <c r="A168" s="85"/>
      <c r="B168" s="128" t="s">
        <v>141</v>
      </c>
      <c r="C168" s="127">
        <f t="shared" ref="C168:H168" si="10">(C11+C27+C42+C58+C75+C92+C110+C125+C142+C157)/10</f>
        <v>605.4</v>
      </c>
      <c r="D168" s="127">
        <f t="shared" si="10"/>
        <v>24.388999999999999</v>
      </c>
      <c r="E168" s="127">
        <f t="shared" si="10"/>
        <v>27.809000000000005</v>
      </c>
      <c r="F168" s="127">
        <f t="shared" si="10"/>
        <v>114.521</v>
      </c>
      <c r="G168" s="127">
        <f t="shared" si="10"/>
        <v>801.53099999999995</v>
      </c>
      <c r="H168" s="127">
        <f t="shared" si="10"/>
        <v>97.731999999999999</v>
      </c>
      <c r="I168" s="21"/>
      <c r="J168" s="33"/>
    </row>
    <row r="169" spans="1:10" ht="10.9" customHeight="1" x14ac:dyDescent="0.2">
      <c r="A169" s="85"/>
      <c r="B169" s="128" t="s">
        <v>142</v>
      </c>
      <c r="C169" s="127">
        <f t="shared" ref="C169:H169" si="11">(C19+C34+C50+C67+C83+C101+C117+C134+C150+C165)/10</f>
        <v>848.6</v>
      </c>
      <c r="D169" s="127">
        <f t="shared" si="11"/>
        <v>24.091999999999999</v>
      </c>
      <c r="E169" s="127">
        <f t="shared" si="11"/>
        <v>30.292999999999999</v>
      </c>
      <c r="F169" s="127">
        <f t="shared" si="11"/>
        <v>137.35500000000002</v>
      </c>
      <c r="G169" s="127">
        <f t="shared" si="11"/>
        <v>899.85300000000007</v>
      </c>
      <c r="H169" s="127">
        <f t="shared" si="11"/>
        <v>158.36600000000001</v>
      </c>
      <c r="I169" s="21"/>
      <c r="J169" s="33"/>
    </row>
    <row r="170" spans="1:10" ht="12" customHeight="1" x14ac:dyDescent="0.2">
      <c r="A170" s="85"/>
      <c r="B170" s="128" t="s">
        <v>314</v>
      </c>
      <c r="C170" s="128"/>
      <c r="D170" s="128"/>
      <c r="E170" s="128"/>
      <c r="F170" s="128"/>
      <c r="G170" s="128"/>
      <c r="H170" s="127">
        <f>(H168+H169)/2</f>
        <v>128.04900000000001</v>
      </c>
      <c r="I170" s="21"/>
      <c r="J170" s="33"/>
    </row>
    <row r="171" spans="1:10" s="36" customFormat="1" x14ac:dyDescent="0.2">
      <c r="A171" s="34"/>
      <c r="B171" s="34" t="s">
        <v>148</v>
      </c>
      <c r="C171" s="35">
        <v>500</v>
      </c>
      <c r="D171" s="35">
        <v>15.4</v>
      </c>
      <c r="E171" s="35">
        <v>15.8</v>
      </c>
      <c r="F171" s="35">
        <v>67</v>
      </c>
      <c r="G171" s="35">
        <v>470</v>
      </c>
      <c r="H171" s="26">
        <v>79</v>
      </c>
    </row>
    <row r="172" spans="1:10" s="36" customFormat="1" x14ac:dyDescent="0.2">
      <c r="A172" s="34"/>
      <c r="B172" s="34" t="s">
        <v>149</v>
      </c>
      <c r="C172" s="35">
        <v>700</v>
      </c>
      <c r="D172" s="35">
        <v>23.1</v>
      </c>
      <c r="E172" s="35">
        <v>23.7</v>
      </c>
      <c r="F172" s="35">
        <v>100.5</v>
      </c>
      <c r="G172" s="35">
        <v>705</v>
      </c>
      <c r="H172" s="26">
        <v>131.32</v>
      </c>
    </row>
    <row r="173" spans="1:10" s="36" customFormat="1" x14ac:dyDescent="0.2">
      <c r="A173" s="34"/>
      <c r="B173" s="34" t="s">
        <v>150</v>
      </c>
      <c r="C173" s="35">
        <f t="shared" ref="C173:H174" si="12">C168-C171</f>
        <v>105.39999999999998</v>
      </c>
      <c r="D173" s="35">
        <f t="shared" si="12"/>
        <v>8.988999999999999</v>
      </c>
      <c r="E173" s="35">
        <f t="shared" si="12"/>
        <v>12.009000000000004</v>
      </c>
      <c r="F173" s="35">
        <f t="shared" si="12"/>
        <v>47.521000000000001</v>
      </c>
      <c r="G173" s="35">
        <f t="shared" si="12"/>
        <v>331.53099999999995</v>
      </c>
      <c r="H173" s="32">
        <f t="shared" si="12"/>
        <v>18.731999999999999</v>
      </c>
    </row>
    <row r="174" spans="1:10" s="36" customFormat="1" x14ac:dyDescent="0.2">
      <c r="A174" s="34"/>
      <c r="B174" s="34" t="s">
        <v>151</v>
      </c>
      <c r="C174" s="35">
        <f t="shared" si="12"/>
        <v>148.60000000000002</v>
      </c>
      <c r="D174" s="35">
        <f t="shared" si="12"/>
        <v>0.99199999999999733</v>
      </c>
      <c r="E174" s="35">
        <f t="shared" si="12"/>
        <v>6.593</v>
      </c>
      <c r="F174" s="35">
        <f t="shared" si="12"/>
        <v>36.855000000000018</v>
      </c>
      <c r="G174" s="35">
        <f t="shared" si="12"/>
        <v>194.85300000000007</v>
      </c>
      <c r="H174" s="32">
        <f t="shared" si="12"/>
        <v>27.046000000000021</v>
      </c>
    </row>
    <row r="175" spans="1:10" x14ac:dyDescent="0.2">
      <c r="H175" s="17"/>
    </row>
    <row r="176" spans="1:10" x14ac:dyDescent="0.2">
      <c r="B176" s="126" t="s">
        <v>319</v>
      </c>
      <c r="C176" s="126" t="s">
        <v>320</v>
      </c>
      <c r="D176" s="126"/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</sheetData>
  <autoFilter ref="A4:H166"/>
  <mergeCells count="37">
    <mergeCell ref="A76:H76"/>
    <mergeCell ref="A43:G43"/>
    <mergeCell ref="A52:H52"/>
    <mergeCell ref="A37:H37"/>
    <mergeCell ref="A53:H53"/>
    <mergeCell ref="A59:H59"/>
    <mergeCell ref="A70:H70"/>
    <mergeCell ref="A28:G28"/>
    <mergeCell ref="A36:H36"/>
    <mergeCell ref="A69:H69"/>
    <mergeCell ref="C1:C2"/>
    <mergeCell ref="D1:F2"/>
    <mergeCell ref="A12:G12"/>
    <mergeCell ref="A21:H21"/>
    <mergeCell ref="A22:H22"/>
    <mergeCell ref="A2:A3"/>
    <mergeCell ref="G2:G3"/>
    <mergeCell ref="A5:H5"/>
    <mergeCell ref="A6:H6"/>
    <mergeCell ref="H2:H3"/>
    <mergeCell ref="B1:B3"/>
    <mergeCell ref="A167:G167"/>
    <mergeCell ref="A126:G126"/>
    <mergeCell ref="A136:H136"/>
    <mergeCell ref="A137:H137"/>
    <mergeCell ref="A143:H143"/>
    <mergeCell ref="A152:H152"/>
    <mergeCell ref="A153:H153"/>
    <mergeCell ref="A158:H158"/>
    <mergeCell ref="A119:H119"/>
    <mergeCell ref="A120:H120"/>
    <mergeCell ref="A93:G93"/>
    <mergeCell ref="A85:H85"/>
    <mergeCell ref="A104:H104"/>
    <mergeCell ref="A111:G111"/>
    <mergeCell ref="A103:H103"/>
    <mergeCell ref="A86:H8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  <rowBreaks count="3" manualBreakCount="3">
    <brk id="58" min="1" max="7" man="1"/>
    <brk id="84" min="1" max="7" man="1"/>
    <brk id="125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51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A13" sqref="A13:XFD22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8" ht="28.9" customHeight="1" x14ac:dyDescent="0.2">
      <c r="A1" s="11" t="s">
        <v>2</v>
      </c>
      <c r="B1" s="151" t="s">
        <v>3</v>
      </c>
      <c r="C1" s="154" t="s">
        <v>55</v>
      </c>
      <c r="D1" s="154" t="s">
        <v>4</v>
      </c>
      <c r="E1" s="154"/>
      <c r="F1" s="154"/>
      <c r="G1" s="11" t="s">
        <v>134</v>
      </c>
      <c r="H1" s="11" t="s">
        <v>144</v>
      </c>
    </row>
    <row r="2" spans="1:8" ht="7.9" customHeight="1" x14ac:dyDescent="0.2">
      <c r="A2" s="151" t="s">
        <v>135</v>
      </c>
      <c r="B2" s="153"/>
      <c r="C2" s="154"/>
      <c r="D2" s="154"/>
      <c r="E2" s="154"/>
      <c r="F2" s="154"/>
      <c r="G2" s="151" t="s">
        <v>5</v>
      </c>
      <c r="H2" s="151" t="s">
        <v>145</v>
      </c>
    </row>
    <row r="3" spans="1:8" ht="9.6" customHeight="1" x14ac:dyDescent="0.2">
      <c r="A3" s="152"/>
      <c r="B3" s="152"/>
      <c r="C3" s="86" t="s">
        <v>316</v>
      </c>
      <c r="D3" s="11" t="s">
        <v>6</v>
      </c>
      <c r="E3" s="11" t="s">
        <v>7</v>
      </c>
      <c r="F3" s="11" t="s">
        <v>8</v>
      </c>
      <c r="G3" s="152"/>
      <c r="H3" s="152"/>
    </row>
    <row r="4" spans="1:8" ht="8.4499999999999993" customHeigh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8" ht="11.25" customHeight="1" x14ac:dyDescent="0.2">
      <c r="A5" s="172" t="s">
        <v>41</v>
      </c>
      <c r="B5" s="173"/>
      <c r="C5" s="173"/>
      <c r="D5" s="173"/>
      <c r="E5" s="173"/>
      <c r="F5" s="173"/>
      <c r="G5" s="173"/>
      <c r="H5" s="174"/>
    </row>
    <row r="6" spans="1:8" ht="11.25" customHeight="1" x14ac:dyDescent="0.2">
      <c r="A6" s="172" t="s">
        <v>10</v>
      </c>
      <c r="B6" s="173"/>
      <c r="C6" s="173"/>
      <c r="D6" s="173"/>
      <c r="E6" s="173"/>
      <c r="F6" s="173"/>
      <c r="G6" s="173"/>
      <c r="H6" s="174"/>
    </row>
    <row r="7" spans="1:8" ht="11.25" customHeight="1" x14ac:dyDescent="0.2">
      <c r="A7" s="175">
        <v>671</v>
      </c>
      <c r="B7" s="176" t="s">
        <v>89</v>
      </c>
      <c r="C7" s="177">
        <v>100</v>
      </c>
      <c r="D7" s="178">
        <v>1.76</v>
      </c>
      <c r="E7" s="178">
        <v>6.23</v>
      </c>
      <c r="F7" s="178">
        <v>7.97</v>
      </c>
      <c r="G7" s="178">
        <v>92.26</v>
      </c>
      <c r="H7" s="179">
        <v>56.84</v>
      </c>
    </row>
    <row r="8" spans="1:8" ht="11.25" customHeight="1" x14ac:dyDescent="0.2">
      <c r="A8" s="180">
        <v>753</v>
      </c>
      <c r="B8" s="181" t="s">
        <v>106</v>
      </c>
      <c r="C8" s="177" t="s">
        <v>318</v>
      </c>
      <c r="D8" s="182">
        <v>8.77</v>
      </c>
      <c r="E8" s="182">
        <v>13.58</v>
      </c>
      <c r="F8" s="182">
        <v>53.46</v>
      </c>
      <c r="G8" s="182">
        <v>370.7</v>
      </c>
      <c r="H8" s="179">
        <v>12.33</v>
      </c>
    </row>
    <row r="9" spans="1:8" ht="11.25" customHeight="1" x14ac:dyDescent="0.2">
      <c r="A9" s="180" t="s">
        <v>13</v>
      </c>
      <c r="B9" s="183" t="s">
        <v>308</v>
      </c>
      <c r="C9" s="184">
        <v>30</v>
      </c>
      <c r="D9" s="185">
        <v>1.62</v>
      </c>
      <c r="E9" s="185">
        <v>0.2</v>
      </c>
      <c r="F9" s="185">
        <v>10.220000000000001</v>
      </c>
      <c r="G9" s="185">
        <v>50.2</v>
      </c>
      <c r="H9" s="185">
        <v>1.68</v>
      </c>
    </row>
    <row r="10" spans="1:8" ht="11.25" customHeight="1" x14ac:dyDescent="0.2">
      <c r="A10" s="175">
        <v>1025</v>
      </c>
      <c r="B10" s="186" t="s">
        <v>42</v>
      </c>
      <c r="C10" s="187">
        <v>200</v>
      </c>
      <c r="D10" s="182">
        <v>5.8</v>
      </c>
      <c r="E10" s="182">
        <v>6.4</v>
      </c>
      <c r="F10" s="182">
        <v>49.32</v>
      </c>
      <c r="G10" s="182">
        <v>271.60000000000002</v>
      </c>
      <c r="H10" s="188">
        <v>27.7</v>
      </c>
    </row>
    <row r="11" spans="1:8" ht="11.25" customHeight="1" x14ac:dyDescent="0.2">
      <c r="A11" s="180"/>
      <c r="B11" s="189" t="s">
        <v>309</v>
      </c>
      <c r="C11" s="190">
        <v>180</v>
      </c>
      <c r="D11" s="191">
        <v>0.33</v>
      </c>
      <c r="E11" s="191">
        <v>0</v>
      </c>
      <c r="F11" s="191">
        <v>14.44</v>
      </c>
      <c r="G11" s="191">
        <v>38.299999999999997</v>
      </c>
      <c r="H11" s="192">
        <v>31.3</v>
      </c>
    </row>
    <row r="12" spans="1:8" ht="11.25" customHeight="1" x14ac:dyDescent="0.2">
      <c r="A12" s="193"/>
      <c r="B12" s="194" t="s">
        <v>136</v>
      </c>
      <c r="C12" s="195">
        <f>100+180+5+30+200+180</f>
        <v>695</v>
      </c>
      <c r="D12" s="196">
        <f>SUM(D7:D11)</f>
        <v>18.279999999999998</v>
      </c>
      <c r="E12" s="196">
        <f>SUM(E7:E11)</f>
        <v>26.410000000000004</v>
      </c>
      <c r="F12" s="196">
        <f>SUM(F7:F11)</f>
        <v>135.41</v>
      </c>
      <c r="G12" s="196">
        <f>SUM(G7:G11)</f>
        <v>823.06</v>
      </c>
      <c r="H12" s="196">
        <f>SUM(H7:H11)</f>
        <v>129.85000000000002</v>
      </c>
    </row>
    <row r="13" spans="1:8" x14ac:dyDescent="0.2">
      <c r="H13" s="17"/>
    </row>
    <row r="14" spans="1:8" x14ac:dyDescent="0.2">
      <c r="H14" s="17"/>
    </row>
    <row r="15" spans="1:8" x14ac:dyDescent="0.2">
      <c r="H15" s="17"/>
    </row>
    <row r="16" spans="1:8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</sheetData>
  <autoFilter ref="A4:H12"/>
  <mergeCells count="8">
    <mergeCell ref="D1:F2"/>
    <mergeCell ref="A6:H6"/>
    <mergeCell ref="A5:H5"/>
    <mergeCell ref="A2:A3"/>
    <mergeCell ref="G2:G3"/>
    <mergeCell ref="H2:H3"/>
    <mergeCell ref="B1:B3"/>
    <mergeCell ref="C1:C2"/>
  </mergeCells>
  <phoneticPr fontId="3" type="noConversion"/>
  <printOptions horizontalCentered="1"/>
  <pageMargins left="0.39370078740157483" right="0.39370078740157483" top="0" bottom="0" header="0.31496062992125984" footer="0.31496062992125984"/>
  <pageSetup paperSize="9" scale="81" fitToHeight="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64" t="s">
        <v>162</v>
      </c>
      <c r="B1" s="164"/>
      <c r="C1" s="164"/>
      <c r="D1" s="164"/>
      <c r="E1" s="164"/>
    </row>
    <row r="2" spans="1:178" s="54" customFormat="1" ht="20.100000000000001" customHeight="1" x14ac:dyDescent="0.25">
      <c r="A2" s="164"/>
      <c r="B2" s="164"/>
      <c r="C2" s="164"/>
      <c r="D2" s="164"/>
      <c r="E2" s="164"/>
    </row>
    <row r="3" spans="1:178" s="54" customFormat="1" ht="57.75" customHeight="1" x14ac:dyDescent="0.25">
      <c r="A3" s="165" t="s">
        <v>161</v>
      </c>
      <c r="B3" s="166"/>
      <c r="C3" s="166"/>
      <c r="D3" s="166"/>
      <c r="E3" s="166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67" t="s">
        <v>155</v>
      </c>
      <c r="C5" s="167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63">
        <v>2</v>
      </c>
      <c r="C6" s="16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62" t="s">
        <v>158</v>
      </c>
      <c r="C7" s="162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61" t="s">
        <v>160</v>
      </c>
      <c r="C8" s="161"/>
      <c r="D8" s="161"/>
      <c r="E8" s="1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62" t="s">
        <v>170</v>
      </c>
      <c r="C13" s="162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61" t="s">
        <v>171</v>
      </c>
      <c r="C14" s="161"/>
      <c r="D14" s="161"/>
      <c r="E14" s="1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62" t="s">
        <v>176</v>
      </c>
      <c r="C18" s="162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61" t="s">
        <v>178</v>
      </c>
      <c r="C19" s="161"/>
      <c r="D19" s="161"/>
      <c r="E19" s="1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62" t="s">
        <v>183</v>
      </c>
      <c r="C23" s="162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61" t="s">
        <v>185</v>
      </c>
      <c r="C24" s="161"/>
      <c r="D24" s="161"/>
      <c r="E24" s="1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62" t="s">
        <v>189</v>
      </c>
      <c r="C27" s="162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61" t="s">
        <v>191</v>
      </c>
      <c r="C28" s="161"/>
      <c r="D28" s="161"/>
      <c r="E28" s="1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62" t="s">
        <v>197</v>
      </c>
      <c r="C33" s="162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61" t="s">
        <v>199</v>
      </c>
      <c r="C34" s="161"/>
      <c r="D34" s="161"/>
      <c r="E34" s="1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62" t="s">
        <v>206</v>
      </c>
      <c r="C40" s="162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61" t="s">
        <v>208</v>
      </c>
      <c r="C41" s="161"/>
      <c r="D41" s="161"/>
      <c r="E41" s="1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62" t="s">
        <v>213</v>
      </c>
      <c r="C45" s="162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61" t="s">
        <v>215</v>
      </c>
      <c r="C46" s="161"/>
      <c r="D46" s="161"/>
      <c r="E46" s="1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62" t="s">
        <v>221</v>
      </c>
      <c r="C51" s="162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61" t="s">
        <v>223</v>
      </c>
      <c r="C52" s="161"/>
      <c r="D52" s="161"/>
      <c r="E52" s="1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62" t="s">
        <v>229</v>
      </c>
      <c r="C57" s="162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61" t="s">
        <v>231</v>
      </c>
      <c r="C58" s="161"/>
      <c r="D58" s="161"/>
      <c r="E58" s="1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62" t="s">
        <v>236</v>
      </c>
      <c r="C62" s="162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61" t="s">
        <v>238</v>
      </c>
      <c r="C63" s="161"/>
      <c r="D63" s="161"/>
      <c r="E63" s="1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62" t="s">
        <v>245</v>
      </c>
      <c r="C69" s="162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61" t="s">
        <v>247</v>
      </c>
      <c r="C70" s="161"/>
      <c r="D70" s="161"/>
      <c r="E70" s="1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59" t="s">
        <v>293</v>
      </c>
      <c r="B76" s="159"/>
      <c r="C76" s="76"/>
      <c r="D76" s="160" t="s">
        <v>294</v>
      </c>
      <c r="E76" s="160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64" t="s">
        <v>295</v>
      </c>
      <c r="B1" s="164"/>
      <c r="C1" s="164"/>
      <c r="D1" s="164"/>
      <c r="E1" s="164"/>
    </row>
    <row r="2" spans="1:178" s="54" customFormat="1" ht="15" x14ac:dyDescent="0.25">
      <c r="A2" s="164"/>
      <c r="B2" s="164"/>
      <c r="C2" s="164"/>
      <c r="D2" s="164"/>
      <c r="E2" s="164"/>
    </row>
    <row r="3" spans="1:178" s="54" customFormat="1" ht="57" customHeight="1" x14ac:dyDescent="0.25">
      <c r="A3" s="165" t="s">
        <v>251</v>
      </c>
      <c r="B3" s="166"/>
      <c r="C3" s="166"/>
      <c r="D3" s="166"/>
      <c r="E3" s="166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67" t="s">
        <v>155</v>
      </c>
      <c r="C5" s="167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63">
        <v>2</v>
      </c>
      <c r="C6" s="16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62" t="s">
        <v>252</v>
      </c>
      <c r="C7" s="162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61" t="s">
        <v>253</v>
      </c>
      <c r="C8" s="161"/>
      <c r="D8" s="161"/>
      <c r="E8" s="1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62" t="s">
        <v>256</v>
      </c>
      <c r="C15" s="162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61" t="s">
        <v>257</v>
      </c>
      <c r="C16" s="161"/>
      <c r="D16" s="161"/>
      <c r="E16" s="161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62" t="s">
        <v>261</v>
      </c>
      <c r="C23" s="162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61" t="s">
        <v>262</v>
      </c>
      <c r="C24" s="161"/>
      <c r="D24" s="161"/>
      <c r="E24" s="161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62" t="s">
        <v>265</v>
      </c>
      <c r="C31" s="162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61" t="s">
        <v>266</v>
      </c>
      <c r="C32" s="161"/>
      <c r="D32" s="161"/>
      <c r="E32" s="161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62" t="s">
        <v>269</v>
      </c>
      <c r="C38" s="162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61" t="s">
        <v>270</v>
      </c>
      <c r="C39" s="161"/>
      <c r="D39" s="161"/>
      <c r="E39" s="161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62" t="s">
        <v>272</v>
      </c>
      <c r="C46" s="162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61" t="s">
        <v>273</v>
      </c>
      <c r="C47" s="161"/>
      <c r="D47" s="161"/>
      <c r="E47" s="161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70" t="s">
        <v>274</v>
      </c>
      <c r="C52" s="171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61" t="s">
        <v>275</v>
      </c>
      <c r="C53" s="161"/>
      <c r="D53" s="161"/>
      <c r="E53" s="161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62" t="s">
        <v>278</v>
      </c>
      <c r="C60" s="162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61" t="s">
        <v>279</v>
      </c>
      <c r="C61" s="161"/>
      <c r="D61" s="161"/>
      <c r="E61" s="161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62" t="s">
        <v>280</v>
      </c>
      <c r="C67" s="162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61" t="s">
        <v>281</v>
      </c>
      <c r="C68" s="161"/>
      <c r="D68" s="161"/>
      <c r="E68" s="161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62" t="s">
        <v>283</v>
      </c>
      <c r="C75" s="162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61" t="s">
        <v>284</v>
      </c>
      <c r="C76" s="161"/>
      <c r="D76" s="161"/>
      <c r="E76" s="161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62" t="s">
        <v>287</v>
      </c>
      <c r="C83" s="162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61" t="s">
        <v>288</v>
      </c>
      <c r="C84" s="161"/>
      <c r="D84" s="161"/>
      <c r="E84" s="161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62" t="s">
        <v>290</v>
      </c>
      <c r="C91" s="162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61" t="s">
        <v>291</v>
      </c>
      <c r="C92" s="161"/>
      <c r="D92" s="161"/>
      <c r="E92" s="161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68" t="s">
        <v>293</v>
      </c>
      <c r="B100" s="168"/>
      <c r="C100" s="84"/>
      <c r="D100" s="169" t="s">
        <v>294</v>
      </c>
      <c r="E100" s="16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76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76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63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63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65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65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66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66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68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68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6" t="s">
        <v>70</v>
      </c>
      <c r="B4" s="136"/>
      <c r="C4" s="136"/>
      <c r="D4" s="49"/>
      <c r="E4" s="49"/>
      <c r="F4" s="49"/>
      <c r="G4" s="49"/>
      <c r="H4" s="49" t="s">
        <v>59</v>
      </c>
      <c r="I4" s="49"/>
      <c r="J4" s="49"/>
      <c r="K4" s="136" t="s">
        <v>70</v>
      </c>
      <c r="L4" s="136"/>
      <c r="M4" s="136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7" t="s">
        <v>56</v>
      </c>
      <c r="B1" s="137"/>
      <c r="C1" s="137"/>
      <c r="D1" s="49"/>
      <c r="E1" s="49"/>
      <c r="F1" s="49"/>
      <c r="G1" s="49"/>
      <c r="H1" s="49" t="s">
        <v>57</v>
      </c>
      <c r="I1" s="49"/>
      <c r="J1" s="49"/>
      <c r="K1" s="137" t="s">
        <v>56</v>
      </c>
      <c r="L1" s="137"/>
      <c r="M1" s="137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6" t="s">
        <v>58</v>
      </c>
      <c r="B3" s="136"/>
      <c r="C3" s="136"/>
      <c r="D3" s="49"/>
      <c r="E3" s="49"/>
      <c r="F3" s="49"/>
      <c r="G3" s="49"/>
      <c r="H3" s="49" t="s">
        <v>117</v>
      </c>
      <c r="I3" s="49"/>
      <c r="J3" s="49"/>
      <c r="K3" s="136" t="s">
        <v>58</v>
      </c>
      <c r="L3" s="136"/>
      <c r="M3" s="136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9" t="s">
        <v>120</v>
      </c>
      <c r="B4" s="139"/>
      <c r="C4" s="139"/>
      <c r="D4" s="49"/>
      <c r="E4" s="49"/>
      <c r="F4" s="49"/>
      <c r="G4" s="49"/>
      <c r="H4" s="49" t="s">
        <v>59</v>
      </c>
      <c r="I4" s="49"/>
      <c r="J4" s="49"/>
      <c r="K4" s="139" t="s">
        <v>120</v>
      </c>
      <c r="L4" s="139"/>
      <c r="M4" s="13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39"/>
      <c r="B5" s="139"/>
      <c r="C5" s="139"/>
      <c r="D5" s="49"/>
      <c r="E5" s="49"/>
      <c r="F5" s="49"/>
      <c r="G5" s="49"/>
      <c r="H5" s="49" t="s">
        <v>60</v>
      </c>
      <c r="I5" s="49"/>
      <c r="J5" s="49"/>
      <c r="K5" s="139"/>
      <c r="L5" s="139"/>
      <c r="M5" s="13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8" t="s">
        <v>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 t="s">
        <v>61</v>
      </c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8" t="s">
        <v>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 t="s">
        <v>0</v>
      </c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8" t="s">
        <v>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 t="s">
        <v>1</v>
      </c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18.75" x14ac:dyDescent="0.3">
      <c r="A26" s="138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 t="s">
        <v>113</v>
      </c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8" t="s">
        <v>153</v>
      </c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8.75" x14ac:dyDescent="0.3">
      <c r="A28" s="138" t="s">
        <v>153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23</vt:i4>
      </vt:variant>
    </vt:vector>
  </HeadingPairs>
  <TitlesOfParts>
    <vt:vector size="38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12-18 для школ</vt:lpstr>
      <vt:lpstr>7-11 для мэрии завтраки</vt:lpstr>
      <vt:lpstr>7-11 для мэрии обеды</vt:lpstr>
      <vt:lpstr>'12-18 для школ'!OLE_LINK3</vt:lpstr>
      <vt:lpstr>'7-11 для школ'!OLE_LINK3</vt:lpstr>
      <vt:lpstr>'7-11 итог'!OLE_LINK3</vt:lpstr>
      <vt:lpstr>'12-18 для школ'!Заголовки_для_печати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'12-18 для школ'!Область_печати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2021-09-20T23:32:57Z</dcterms:modified>
</cp:coreProperties>
</file>